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111. Novembro 2022\"/>
    </mc:Choice>
  </mc:AlternateContent>
  <xr:revisionPtr revIDLastSave="0" documentId="13_ncr:1_{3CACC640-DC14-418F-99CE-DDB08DE9511A}" xr6:coauthVersionLast="47" xr6:coauthVersionMax="47" xr10:uidLastSave="{00000000-0000-0000-0000-000000000000}"/>
  <bookViews>
    <workbookView xWindow="21480" yWindow="-120" windowWidth="21840" windowHeight="13140" firstSheet="5" activeTab="6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61" i="89" l="1"/>
  <c r="AS39" i="89"/>
  <c r="AT39" i="89" s="1"/>
  <c r="AS17" i="89"/>
  <c r="AT17" i="89" s="1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C41" i="89"/>
  <c r="D41" i="89"/>
  <c r="E41" i="89"/>
  <c r="F41" i="89"/>
  <c r="G41" i="89"/>
  <c r="H41" i="89"/>
  <c r="I41" i="89"/>
  <c r="J41" i="89"/>
  <c r="K41" i="89"/>
  <c r="L41" i="89"/>
  <c r="M41" i="89"/>
  <c r="B41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AS39" i="88"/>
  <c r="AT39" i="88" s="1"/>
  <c r="I83" i="70"/>
  <c r="H83" i="70"/>
  <c r="C83" i="70"/>
  <c r="B83" i="70"/>
  <c r="B61" i="46"/>
  <c r="C61" i="46"/>
  <c r="I32" i="36"/>
  <c r="H32" i="36"/>
  <c r="C95" i="86"/>
  <c r="B95" i="86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AS60" i="89"/>
  <c r="AS38" i="89"/>
  <c r="AS16" i="89"/>
  <c r="N41" i="89"/>
  <c r="AS60" i="88"/>
  <c r="AS38" i="88"/>
  <c r="AS16" i="88"/>
  <c r="J7" i="70" l="1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68" i="46" l="1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L91" i="86"/>
  <c r="F91" i="86"/>
  <c r="D53" i="2" l="1"/>
  <c r="C53" i="2"/>
  <c r="C7" i="2" l="1"/>
  <c r="D7" i="2"/>
  <c r="C10" i="2"/>
  <c r="D10" i="2"/>
  <c r="AS67" i="89"/>
  <c r="AS52" i="89"/>
  <c r="AS53" i="89"/>
  <c r="AS54" i="89"/>
  <c r="AS55" i="89"/>
  <c r="AS56" i="89"/>
  <c r="AS57" i="89"/>
  <c r="AS58" i="89"/>
  <c r="AS59" i="89"/>
  <c r="AS51" i="89"/>
  <c r="AR52" i="89"/>
  <c r="AR53" i="89"/>
  <c r="AR54" i="89"/>
  <c r="AR55" i="89"/>
  <c r="AR56" i="89"/>
  <c r="AR57" i="89"/>
  <c r="AR58" i="89"/>
  <c r="AR59" i="89"/>
  <c r="AR60" i="89"/>
  <c r="AT60" i="89" s="1"/>
  <c r="AR61" i="89"/>
  <c r="AR62" i="89"/>
  <c r="AR51" i="89"/>
  <c r="AS61" i="89"/>
  <c r="AS62" i="89"/>
  <c r="AS45" i="89"/>
  <c r="AS37" i="89"/>
  <c r="AS23" i="89"/>
  <c r="AS14" i="89"/>
  <c r="AS15" i="89"/>
  <c r="N20" i="89"/>
  <c r="N21" i="89"/>
  <c r="N22" i="89"/>
  <c r="AR63" i="89"/>
  <c r="AS63" i="89"/>
  <c r="AS67" i="88"/>
  <c r="AS59" i="88"/>
  <c r="N64" i="88"/>
  <c r="N65" i="88"/>
  <c r="N66" i="88"/>
  <c r="N67" i="88"/>
  <c r="N42" i="88"/>
  <c r="N43" i="88"/>
  <c r="N44" i="88"/>
  <c r="N45" i="88"/>
  <c r="AD42" i="88"/>
  <c r="AD43" i="88"/>
  <c r="AD44" i="88"/>
  <c r="AD45" i="88"/>
  <c r="AS45" i="88"/>
  <c r="AS37" i="88"/>
  <c r="AS23" i="88"/>
  <c r="AS15" i="88"/>
  <c r="B95" i="47"/>
  <c r="C95" i="47"/>
  <c r="AS36" i="89"/>
  <c r="AS58" i="88"/>
  <c r="AS36" i="88"/>
  <c r="AS14" i="88"/>
  <c r="N74" i="66"/>
  <c r="O74" i="66"/>
  <c r="N75" i="66"/>
  <c r="O75" i="66"/>
  <c r="L74" i="66"/>
  <c r="F74" i="66"/>
  <c r="N28" i="66"/>
  <c r="O28" i="66"/>
  <c r="P28" i="66" s="1"/>
  <c r="L28" i="66"/>
  <c r="F28" i="66"/>
  <c r="AD66" i="89"/>
  <c r="N66" i="89"/>
  <c r="H95" i="47"/>
  <c r="I95" i="47"/>
  <c r="AS35" i="89"/>
  <c r="AS13" i="89"/>
  <c r="AS57" i="88"/>
  <c r="AS35" i="88"/>
  <c r="AS13" i="88"/>
  <c r="N76" i="70"/>
  <c r="O76" i="70"/>
  <c r="P76" i="70" s="1"/>
  <c r="N77" i="70"/>
  <c r="O77" i="70"/>
  <c r="L76" i="70"/>
  <c r="F76" i="70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D53" i="84"/>
  <c r="C53" i="84"/>
  <c r="N78" i="70"/>
  <c r="N79" i="70"/>
  <c r="N80" i="70"/>
  <c r="N81" i="70"/>
  <c r="N82" i="70"/>
  <c r="O78" i="70"/>
  <c r="L77" i="70"/>
  <c r="L78" i="70"/>
  <c r="L79" i="70"/>
  <c r="L80" i="70"/>
  <c r="L81" i="70"/>
  <c r="F77" i="70"/>
  <c r="F78" i="70"/>
  <c r="F79" i="70"/>
  <c r="F80" i="70"/>
  <c r="F81" i="70"/>
  <c r="F82" i="70"/>
  <c r="N54" i="70"/>
  <c r="O54" i="70"/>
  <c r="N55" i="70"/>
  <c r="O55" i="70"/>
  <c r="L54" i="70"/>
  <c r="F54" i="70"/>
  <c r="B32" i="81"/>
  <c r="C32" i="81"/>
  <c r="H32" i="81"/>
  <c r="I32" i="81"/>
  <c r="B61" i="3"/>
  <c r="C61" i="3"/>
  <c r="AS34" i="89"/>
  <c r="AS12" i="89"/>
  <c r="AD65" i="89"/>
  <c r="AS56" i="88"/>
  <c r="AS34" i="88"/>
  <c r="AS12" i="88"/>
  <c r="N93" i="86"/>
  <c r="O93" i="86"/>
  <c r="N94" i="86"/>
  <c r="O94" i="86"/>
  <c r="L93" i="86"/>
  <c r="L94" i="86"/>
  <c r="F93" i="86"/>
  <c r="I50" i="84"/>
  <c r="J50" i="84"/>
  <c r="I53" i="84"/>
  <c r="J53" i="84"/>
  <c r="M67" i="88"/>
  <c r="AC45" i="88"/>
  <c r="M45" i="88"/>
  <c r="M44" i="88"/>
  <c r="AC44" i="88"/>
  <c r="I95" i="46"/>
  <c r="H95" i="46"/>
  <c r="AS33" i="89"/>
  <c r="AS11" i="89"/>
  <c r="AS55" i="88"/>
  <c r="AS33" i="88"/>
  <c r="AS11" i="88"/>
  <c r="I95" i="48"/>
  <c r="H95" i="48"/>
  <c r="O79" i="70"/>
  <c r="O80" i="70"/>
  <c r="O81" i="70"/>
  <c r="F75" i="66"/>
  <c r="L75" i="66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P29" i="66" l="1"/>
  <c r="AS66" i="89"/>
  <c r="AS43" i="88"/>
  <c r="AS44" i="88"/>
  <c r="AS42" i="88"/>
  <c r="AT59" i="89"/>
  <c r="P75" i="66"/>
  <c r="P74" i="66"/>
  <c r="P25" i="66"/>
  <c r="P77" i="70"/>
  <c r="P73" i="66"/>
  <c r="P55" i="70"/>
  <c r="P27" i="66"/>
  <c r="P26" i="66"/>
  <c r="P79" i="70"/>
  <c r="P54" i="70"/>
  <c r="P81" i="70"/>
  <c r="P80" i="70"/>
  <c r="P78" i="70"/>
  <c r="P53" i="70"/>
  <c r="P94" i="86"/>
  <c r="P93" i="8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78" i="66"/>
  <c r="F79" i="66"/>
  <c r="F80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D64" i="89"/>
  <c r="N64" i="89"/>
  <c r="AS31" i="89"/>
  <c r="AS9" i="89"/>
  <c r="AS31" i="88"/>
  <c r="AS9" i="88"/>
  <c r="AS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O82" i="70"/>
  <c r="P82" i="70" s="1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AS64" i="89" l="1"/>
  <c r="P75" i="70"/>
  <c r="P91" i="68"/>
  <c r="P56" i="68"/>
  <c r="P77" i="66"/>
  <c r="P92" i="68"/>
  <c r="P76" i="66"/>
  <c r="P68" i="46"/>
  <c r="P94" i="36"/>
  <c r="P82" i="66"/>
  <c r="P81" i="66"/>
  <c r="P78" i="66"/>
  <c r="P69" i="46"/>
  <c r="P58" i="83"/>
  <c r="P31" i="70"/>
  <c r="P30" i="70"/>
  <c r="P80" i="66"/>
  <c r="P79" i="66"/>
  <c r="P53" i="66"/>
  <c r="P30" i="66"/>
  <c r="P22" i="66"/>
  <c r="P51" i="47"/>
  <c r="P54" i="81"/>
  <c r="P94" i="47"/>
  <c r="P52" i="66"/>
  <c r="P51" i="70"/>
  <c r="P89" i="86"/>
  <c r="P88" i="8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T67" i="89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E66" i="89" s="1"/>
  <c r="AB66" i="89"/>
  <c r="AA66" i="89"/>
  <c r="Z66" i="89"/>
  <c r="Y66" i="89"/>
  <c r="X66" i="89"/>
  <c r="W66" i="89"/>
  <c r="V66" i="89"/>
  <c r="U66" i="89"/>
  <c r="T66" i="89"/>
  <c r="S66" i="89"/>
  <c r="R66" i="89"/>
  <c r="M66" i="89"/>
  <c r="O66" i="89" s="1"/>
  <c r="L66" i="89"/>
  <c r="K66" i="89"/>
  <c r="J66" i="89"/>
  <c r="I66" i="89"/>
  <c r="H66" i="89"/>
  <c r="G66" i="89"/>
  <c r="F66" i="89"/>
  <c r="E66" i="89"/>
  <c r="D66" i="89"/>
  <c r="C66" i="89"/>
  <c r="B66" i="89"/>
  <c r="AC65" i="89"/>
  <c r="AE65" i="89" s="1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AS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Q63" i="89"/>
  <c r="AP63" i="89"/>
  <c r="AO63" i="89"/>
  <c r="AN63" i="89"/>
  <c r="AL63" i="89"/>
  <c r="AK63" i="89"/>
  <c r="AJ63" i="89"/>
  <c r="AI63" i="89"/>
  <c r="AH63" i="89"/>
  <c r="AG63" i="89"/>
  <c r="O63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T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T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T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T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T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T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T52" i="89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T45" i="89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T38" i="89" s="1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T37" i="89" s="1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T36" i="89" s="1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T35" i="89" s="1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T34" i="89" s="1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T23" i="89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C22" i="89"/>
  <c r="AB22" i="89"/>
  <c r="AA22" i="89"/>
  <c r="Z22" i="89"/>
  <c r="Y22" i="89"/>
  <c r="X22" i="89"/>
  <c r="W22" i="89"/>
  <c r="V22" i="89"/>
  <c r="U22" i="89"/>
  <c r="T22" i="89"/>
  <c r="S22" i="89"/>
  <c r="R22" i="89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S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O21" i="89" s="1"/>
  <c r="L21" i="89"/>
  <c r="K21" i="89"/>
  <c r="J21" i="89"/>
  <c r="I21" i="89"/>
  <c r="H21" i="89"/>
  <c r="G21" i="89"/>
  <c r="F21" i="89"/>
  <c r="E21" i="89"/>
  <c r="D21" i="89"/>
  <c r="C21" i="89"/>
  <c r="B21" i="89"/>
  <c r="AD20" i="89"/>
  <c r="AS20" i="89" s="1"/>
  <c r="AC20" i="89"/>
  <c r="AB20" i="89"/>
  <c r="AA20" i="89"/>
  <c r="Z20" i="89"/>
  <c r="Y20" i="89"/>
  <c r="X20" i="89"/>
  <c r="W20" i="89"/>
  <c r="V20" i="89"/>
  <c r="U20" i="89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T16" i="89" s="1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T15" i="89" s="1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T14" i="89" s="1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T13" i="89" s="1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T12" i="89" s="1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T67" i="88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O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S66" i="88" s="1"/>
  <c r="AC66" i="88"/>
  <c r="AB66" i="88"/>
  <c r="AA66" i="88"/>
  <c r="Z66" i="88"/>
  <c r="Y66" i="88"/>
  <c r="X66" i="88"/>
  <c r="W66" i="88"/>
  <c r="V66" i="88"/>
  <c r="U66" i="88"/>
  <c r="T66" i="88"/>
  <c r="S66" i="88"/>
  <c r="R66" i="88"/>
  <c r="M66" i="88"/>
  <c r="O66" i="88" s="1"/>
  <c r="L66" i="88"/>
  <c r="K66" i="88"/>
  <c r="J66" i="88"/>
  <c r="I66" i="88"/>
  <c r="H66" i="88"/>
  <c r="G66" i="88"/>
  <c r="F66" i="88"/>
  <c r="E66" i="88"/>
  <c r="D66" i="88"/>
  <c r="C66" i="88"/>
  <c r="B66" i="88"/>
  <c r="AD65" i="88"/>
  <c r="AS65" i="88" s="1"/>
  <c r="AC65" i="88"/>
  <c r="AB65" i="88"/>
  <c r="AA65" i="88"/>
  <c r="Z65" i="88"/>
  <c r="Y65" i="88"/>
  <c r="X65" i="88"/>
  <c r="W65" i="88"/>
  <c r="V65" i="88"/>
  <c r="U65" i="88"/>
  <c r="T65" i="88"/>
  <c r="S65" i="88"/>
  <c r="R65" i="88"/>
  <c r="M65" i="88"/>
  <c r="O65" i="88" s="1"/>
  <c r="L65" i="88"/>
  <c r="K65" i="88"/>
  <c r="J65" i="88"/>
  <c r="I65" i="88"/>
  <c r="H65" i="88"/>
  <c r="G65" i="88"/>
  <c r="F65" i="88"/>
  <c r="E65" i="88"/>
  <c r="D65" i="88"/>
  <c r="C65" i="88"/>
  <c r="B65" i="88"/>
  <c r="AD64" i="88"/>
  <c r="AS64" i="88" s="1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T60" i="88" s="1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T59" i="88" s="1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T58" i="88" s="1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T57" i="88" s="1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T56" i="88" s="1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E45" i="88"/>
  <c r="AB45" i="88"/>
  <c r="AA45" i="88"/>
  <c r="Z45" i="88"/>
  <c r="Y45" i="88"/>
  <c r="X45" i="88"/>
  <c r="W45" i="88"/>
  <c r="V45" i="88"/>
  <c r="U45" i="88"/>
  <c r="T45" i="88"/>
  <c r="S45" i="88"/>
  <c r="R45" i="88"/>
  <c r="O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C43" i="88"/>
  <c r="AE43" i="88" s="1"/>
  <c r="AB43" i="88"/>
  <c r="AA43" i="88"/>
  <c r="Z43" i="88"/>
  <c r="Y43" i="88"/>
  <c r="X43" i="88"/>
  <c r="W43" i="88"/>
  <c r="V43" i="88"/>
  <c r="U43" i="88"/>
  <c r="T43" i="88"/>
  <c r="S43" i="88"/>
  <c r="R43" i="88"/>
  <c r="M43" i="88"/>
  <c r="O43" i="88" s="1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T38" i="88" s="1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T37" i="88" s="1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T36" i="88" s="1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T35" i="88" s="1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T34" i="88" s="1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T23" i="88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T16" i="88" s="1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T15" i="88" s="1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T14" i="88" s="1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T13" i="88" s="1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T12" i="88" s="1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T61" i="88" l="1"/>
  <c r="AS43" i="89"/>
  <c r="AS42" i="89"/>
  <c r="O44" i="89"/>
  <c r="AS44" i="89"/>
  <c r="AT44" i="89" s="1"/>
  <c r="AE22" i="89"/>
  <c r="AS22" i="89"/>
  <c r="AT22" i="89" s="1"/>
  <c r="AE44" i="89"/>
  <c r="AE66" i="88"/>
  <c r="AS20" i="88"/>
  <c r="AM65" i="88"/>
  <c r="AE22" i="88"/>
  <c r="AS22" i="88"/>
  <c r="AS21" i="88"/>
  <c r="O22" i="88"/>
  <c r="E33" i="87"/>
  <c r="M33" i="87"/>
  <c r="P11" i="87"/>
  <c r="AK42" i="88"/>
  <c r="AL66" i="88"/>
  <c r="AJ20" i="89"/>
  <c r="AL43" i="89"/>
  <c r="AE43" i="89"/>
  <c r="O22" i="89"/>
  <c r="AE21" i="88"/>
  <c r="O43" i="89"/>
  <c r="AE65" i="88"/>
  <c r="O21" i="88"/>
  <c r="O65" i="89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T44" i="88" s="1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T21" i="89" s="1"/>
  <c r="AR23" i="89"/>
  <c r="AR65" i="89"/>
  <c r="AT65" i="89" s="1"/>
  <c r="AR66" i="89"/>
  <c r="AT66" i="89" s="1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T66" i="88" s="1"/>
  <c r="AO63" i="88"/>
  <c r="AR43" i="88"/>
  <c r="AT43" i="88" s="1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22" i="88" l="1"/>
  <c r="AT43" i="89"/>
  <c r="AT65" i="88"/>
  <c r="AT21" i="88"/>
  <c r="AT64" i="88"/>
  <c r="AT20" i="89"/>
  <c r="AT42" i="89"/>
  <c r="K11" i="87"/>
  <c r="AT20" i="88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91" i="86" l="1"/>
  <c r="P27" i="68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H15" i="85" l="1"/>
  <c r="N15" i="85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N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J20" i="2" s="1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I20" i="2" l="1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<sst xmlns="http://schemas.openxmlformats.org/spreadsheetml/2006/main" count="2017" uniqueCount="239">
  <si>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</si>
  <si>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</si>
  <si>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</si>
  <si>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</si>
  <si>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</si>
  <si>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</si>
  <si>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</si>
  <si>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</si>
  <si>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</si>
  <si>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</si>
  <si>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</si>
  <si>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</si>
  <si>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</si>
  <si>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</si>
  <si>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</si>
  <si>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</si>
  <si>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</si>
  <si>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</si>
  <si>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</si>
  <si>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</si>
  <si>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</si>
  <si>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</si>
  <si>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</si>
  <si>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</si>
  <si>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</si>
  <si>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</si>
  <si>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</si>
  <si>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</si>
  <si>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</si>
  <si>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</si>
  <si>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</si>
  <si>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</si>
  <si>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</si>
  <si>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</si>
  <si>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</si>
  <si>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</si>
  <si>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</si>
  <si>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</si>
  <si>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</si>
  <si>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</si>
  <si>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</si>
  <si>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</si>
  <si>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</si>
  <si>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</si>
  <si>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</si>
  <si>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</si>
  <si>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</si>
  <si>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</si>
  <si>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</si>
  <si>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</si>
  <si>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</si>
  <si>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</si>
  <si>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</si>
  <si>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</si>
  <si>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</si>
  <si>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</si>
  <si>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</si>
  <si>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</si>
  <si>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</si>
  <si>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</si>
  <si>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</si>
  <si>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</si>
  <si>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</si>
  <si>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</si>
  <si>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</si>
  <si>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</si>
  <si>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</si>
  <si>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</si>
  <si>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</si>
  <si>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</si>
  <si>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</si>
  <si>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</si>
  <si>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</si>
  <si>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</si>
  <si>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</si>
  <si>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</si>
  <si>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</si>
  <si>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</si>
  <si>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</si>
  <si>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</si>
  <si>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</si>
  <si>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</si>
  <si>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</si>
  <si>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</si>
  <si>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</si>
  <si>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</si>
  <si>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</si>
  <si>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</si>
  <si>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</si>
  <si>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</si>
  <si>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</si>
  <si>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</si>
  <si>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</si>
  <si>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</si>
  <si>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</si>
  <si>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</si>
  <si>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</si>
  <si>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</si>
  <si>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</si>
  <si>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</si>
  <si>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</si>
  <si>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</si>
  <si>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</si>
  <si>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</si>
  <si>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</si>
  <si>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</si>
  <si>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</si>
  <si>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</si>
  <si>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</si>
  <si>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</si>
  <si>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</si>
  <si>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</si>
  <si>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</si>
  <si>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</si>
  <si>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</si>
  <si>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</si>
  <si>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</si>
  <si>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</si>
  <si>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</si>
  <si>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</si>
  <si>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</si>
  <si>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</si>
  <si>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</si>
  <si>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</si>
  <si>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</si>
  <si>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</si>
  <si>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</si>
  <si>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</si>
  <si>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</si>
  <si>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</si>
  <si>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</si>
  <si>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</si>
  <si>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</si>
  <si>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</si>
  <si>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</si>
  <si>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</si>
  <si>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</si>
  <si>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</si>
  <si>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</si>
  <si>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</si>
  <si>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</si>
  <si>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</si>
  <si>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</si>
  <si>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</si>
  <si>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</si>
  <si>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</si>
  <si>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</si>
  <si>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</si>
  <si>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</si>
  <si>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</si>
  <si>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</si>
  <si>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</si>
  <si>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2021  - Dados Definitivos - 09-08-2022</t>
  </si>
  <si>
    <t>E.U.AMERICA</t>
  </si>
  <si>
    <t>REINO UNIDO</t>
  </si>
  <si>
    <t>BRASIL</t>
  </si>
  <si>
    <t>CANADA</t>
  </si>
  <si>
    <t>ANGOLA</t>
  </si>
  <si>
    <t>SUICA</t>
  </si>
  <si>
    <t>NORUEGA</t>
  </si>
  <si>
    <t>PAISES PT N/ DETERM.</t>
  </si>
  <si>
    <t>JAPAO</t>
  </si>
  <si>
    <t>GUINE BISSAU</t>
  </si>
  <si>
    <t>COREIA DO SUL</t>
  </si>
  <si>
    <t>MACAU</t>
  </si>
  <si>
    <t>S.TOME PRINCIPE</t>
  </si>
  <si>
    <t>EMIRATOS ARABES</t>
  </si>
  <si>
    <t>CABO VERDE</t>
  </si>
  <si>
    <t>jan-out</t>
  </si>
  <si>
    <t>NIGERIA</t>
  </si>
  <si>
    <t>BIELORRUSSIA</t>
  </si>
  <si>
    <t>AZERBAIJAO</t>
  </si>
  <si>
    <t>PROV/ABAST.BORDO PT</t>
  </si>
  <si>
    <t>TIMOR LESTE</t>
  </si>
  <si>
    <t>NAMIBIA</t>
  </si>
  <si>
    <t xml:space="preserve">novembro 2022 versus novembro 2021 </t>
  </si>
  <si>
    <t>5 - Exportações por Tipo de produto - novembro 2022 vs novembro 2021</t>
  </si>
  <si>
    <t>7 - Evolução das Exportações de Vinho (NC 2204) por Mercado / Acondicionamento - novembro 2022 vs novembro 2021</t>
  </si>
  <si>
    <t>9 - Evolução das Exportações com Destino a uma Selecção de Mercado - novembro  2022 vs novembro 2021</t>
  </si>
  <si>
    <t>jan-nov</t>
  </si>
  <si>
    <t>dez 20 a nov 2021</t>
  </si>
  <si>
    <t>dez 21 a nov 2022</t>
  </si>
  <si>
    <t>Exportações por Tipo de Produto - novembro 2022 vs novembro 2021</t>
  </si>
  <si>
    <t>Evolução das Exportações de Vinho (NC 2204) por Mercado / Acondicionamento - novembro 2022 vs novembro 2021</t>
  </si>
  <si>
    <t>Evolução das Exportações com Destino a uma Seleção de Mercados (NC 2204) - novembro 2022 vs novembro 2021</t>
  </si>
  <si>
    <t>FRANCA</t>
  </si>
  <si>
    <t>ALEMANHA</t>
  </si>
  <si>
    <t>BELGICA</t>
  </si>
  <si>
    <t>PAISES BAIXOS</t>
  </si>
  <si>
    <t>POLONIA</t>
  </si>
  <si>
    <t>SUECIA</t>
  </si>
  <si>
    <t>DINAMARCA</t>
  </si>
  <si>
    <t>ESPANHA</t>
  </si>
  <si>
    <t>LUXEMBURGO</t>
  </si>
  <si>
    <t>FINLANDIA</t>
  </si>
  <si>
    <t>FEDERAÇÃO RUSSA</t>
  </si>
  <si>
    <t>ITALIA</t>
  </si>
  <si>
    <t>CHINA</t>
  </si>
  <si>
    <t>IRLANDA</t>
  </si>
  <si>
    <t>LETONIA</t>
  </si>
  <si>
    <t>AUSTRIA</t>
  </si>
  <si>
    <t>ROMENIA</t>
  </si>
  <si>
    <t>REP. CHECA</t>
  </si>
  <si>
    <t>ESTONIA</t>
  </si>
  <si>
    <t>LITUANIA</t>
  </si>
  <si>
    <t>REINO UNIDO (IRLANDA DO NORTE)</t>
  </si>
  <si>
    <t>CHIPRE</t>
  </si>
  <si>
    <t>REP. ESLOVACA</t>
  </si>
  <si>
    <t>MALTA</t>
  </si>
  <si>
    <t>AUSTRALIA</t>
  </si>
  <si>
    <t>MOCAMBIQUE</t>
  </si>
  <si>
    <t>COLOMBIA</t>
  </si>
  <si>
    <t>SUAZILANDIA</t>
  </si>
  <si>
    <t>MEXICO</t>
  </si>
  <si>
    <t>UCRANIA</t>
  </si>
  <si>
    <t>SINGAPURA</t>
  </si>
  <si>
    <t>ISRAEL</t>
  </si>
  <si>
    <t>URUGUAI</t>
  </si>
  <si>
    <t>NOVA ZELANDIA</t>
  </si>
  <si>
    <t>HUNGRIA</t>
  </si>
  <si>
    <t>PARAGUAI</t>
  </si>
  <si>
    <t>AFRICA DO SUL</t>
  </si>
  <si>
    <t>REP.DOMINICANA</t>
  </si>
  <si>
    <t>ISLANDIA</t>
  </si>
  <si>
    <t>BULGARIA</t>
  </si>
  <si>
    <t>GRECIA</t>
  </si>
  <si>
    <t>RUANDA</t>
  </si>
  <si>
    <t>COSTA DO MARFIM</t>
  </si>
  <si>
    <t>TURQUIA</t>
  </si>
  <si>
    <t>MARROCOS</t>
  </si>
  <si>
    <t>FILIPINAS</t>
  </si>
  <si>
    <t>ZAIRE</t>
  </si>
  <si>
    <t>INDONESIA</t>
  </si>
  <si>
    <t>HONG-KONG</t>
  </si>
  <si>
    <t>TAIWAN</t>
  </si>
  <si>
    <t>ANDORRA</t>
  </si>
  <si>
    <t>CATAR</t>
  </si>
  <si>
    <t>TAILANDIA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</si>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</sst>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72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2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7" fillId="0" borderId="0" xfId="1" applyFill="1"/>
    <xf numFmtId="6" fontId="9" fillId="2" borderId="63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4" fontId="0" fillId="0" borderId="0" xfId="0" applyNumberFormat="1"/>
    <xf numFmtId="0" fontId="17" fillId="0" borderId="0" xfId="0" applyFont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9" xfId="0" applyFont="1" applyBorder="1" applyAlignment="1">
      <alignment horizontal="center"/>
    </xf>
    <xf numFmtId="166" fontId="0" fillId="0" borderId="0" xfId="0" applyNumberFormat="1"/>
    <xf numFmtId="4" fontId="0" fillId="0" borderId="24" xfId="0" applyNumberFormat="1" applyBorder="1"/>
    <xf numFmtId="3" fontId="0" fillId="0" borderId="31" xfId="0" applyNumberFormat="1" applyBorder="1"/>
    <xf numFmtId="3" fontId="0" fillId="0" borderId="17" xfId="0" applyNumberFormat="1" applyBorder="1"/>
    <xf numFmtId="3" fontId="0" fillId="0" borderId="99" xfId="0" applyNumberFormat="1" applyBorder="1"/>
    <xf numFmtId="3" fontId="0" fillId="0" borderId="35" xfId="0" applyNumberFormat="1" applyBorder="1"/>
    <xf numFmtId="3" fontId="0" fillId="0" borderId="100" xfId="0" applyNumberFormat="1" applyBorder="1"/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92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opLeftCell="A18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11" t="s">
        <v>25</v>
      </c>
      <c r="F2" s="311"/>
      <c r="G2" s="311"/>
      <c r="H2" s="311"/>
      <c r="I2" s="311"/>
      <c r="J2" s="311"/>
      <c r="K2" s="311"/>
    </row>
    <row r="3" spans="2:11" ht="15.75" x14ac:dyDescent="0.25">
      <c r="E3" s="311" t="s">
        <v>175</v>
      </c>
      <c r="F3" s="311"/>
      <c r="G3" s="311"/>
      <c r="H3" s="311"/>
      <c r="I3" s="311"/>
      <c r="J3" s="311"/>
      <c r="K3" s="311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176</v>
      </c>
    </row>
    <row r="19" spans="2:8" ht="15.95" customHeight="1" x14ac:dyDescent="0.25">
      <c r="B19" s="5"/>
    </row>
    <row r="20" spans="2:8" ht="15.95" customHeight="1" x14ac:dyDescent="0.25">
      <c r="B20" s="269" t="s">
        <v>108</v>
      </c>
    </row>
    <row r="21" spans="2:8" ht="15.95" customHeight="1" x14ac:dyDescent="0.25">
      <c r="B21" s="5"/>
    </row>
    <row r="22" spans="2:8" ht="15.95" customHeight="1" x14ac:dyDescent="0.25">
      <c r="B22" s="5" t="s">
        <v>177</v>
      </c>
    </row>
    <row r="23" spans="2:8" ht="15.95" customHeight="1" x14ac:dyDescent="0.25"/>
    <row r="24" spans="2:8" ht="15.95" customHeight="1" x14ac:dyDescent="0.25">
      <c r="B24" s="269" t="s">
        <v>109</v>
      </c>
    </row>
    <row r="25" spans="2:8" ht="15.95" customHeight="1" x14ac:dyDescent="0.25"/>
    <row r="26" spans="2:8" ht="15.95" customHeight="1" x14ac:dyDescent="0.25">
      <c r="B26" s="269" t="s">
        <v>178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9" t="s">
        <v>118</v>
      </c>
    </row>
    <row r="29" spans="2:8" ht="15.95" customHeight="1" x14ac:dyDescent="0.25">
      <c r="B29" s="5"/>
    </row>
    <row r="30" spans="2:8" x14ac:dyDescent="0.25">
      <c r="B30" s="269" t="s">
        <v>119</v>
      </c>
    </row>
    <row r="31" spans="2:8" x14ac:dyDescent="0.25">
      <c r="B31" s="5"/>
    </row>
    <row r="32" spans="2:8" x14ac:dyDescent="0.25">
      <c r="B32" s="269" t="s">
        <v>120</v>
      </c>
    </row>
    <row r="33" spans="2:2" x14ac:dyDescent="0.25">
      <c r="B33" s="5"/>
    </row>
    <row r="34" spans="2:2" x14ac:dyDescent="0.25">
      <c r="B34" s="269" t="s">
        <v>121</v>
      </c>
    </row>
    <row r="36" spans="2:2" x14ac:dyDescent="0.25">
      <c r="B36" s="269" t="s">
        <v>122</v>
      </c>
    </row>
    <row r="38" spans="2:2" x14ac:dyDescent="0.25">
      <c r="B38" s="269" t="s">
        <v>123</v>
      </c>
    </row>
    <row r="39" spans="2:2" x14ac:dyDescent="0.25">
      <c r="B39" s="269"/>
    </row>
    <row r="40" spans="2:2" x14ac:dyDescent="0.25">
      <c r="B40" s="269" t="s">
        <v>124</v>
      </c>
    </row>
    <row r="42" spans="2:2" x14ac:dyDescent="0.25">
      <c r="B42" s="269" t="s">
        <v>125</v>
      </c>
    </row>
    <row r="44" spans="2:2" x14ac:dyDescent="0.25">
      <c r="B44" s="269" t="s">
        <v>126</v>
      </c>
    </row>
    <row r="46" spans="2:2" x14ac:dyDescent="0.25">
      <c r="B46" s="269" t="s">
        <v>110</v>
      </c>
    </row>
    <row r="48" spans="2:2" x14ac:dyDescent="0.25">
      <c r="B48" s="269" t="s">
        <v>111</v>
      </c>
    </row>
    <row r="50" spans="2:2" x14ac:dyDescent="0.25">
      <c r="B50" s="269" t="s">
        <v>112</v>
      </c>
    </row>
    <row r="52" spans="2:2" x14ac:dyDescent="0.25">
      <c r="B52" s="269" t="s">
        <v>113</v>
      </c>
    </row>
    <row r="54" spans="2:2" x14ac:dyDescent="0.25">
      <c r="B54" s="269" t="s">
        <v>127</v>
      </c>
    </row>
    <row r="56" spans="2:2" x14ac:dyDescent="0.25">
      <c r="B56" s="269" t="s">
        <v>128</v>
      </c>
    </row>
    <row r="58" spans="2:2" x14ac:dyDescent="0.25">
      <c r="B58" s="269" t="s">
        <v>129</v>
      </c>
    </row>
    <row r="60" spans="2:2" x14ac:dyDescent="0.25">
      <c r="B60" s="269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13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7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136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 / 2021</v>
      </c>
      <c r="N5" s="344" t="str">
        <f>B5</f>
        <v>jan-nov</v>
      </c>
      <c r="O5" s="345"/>
      <c r="P5" s="131" t="str">
        <f>L5</f>
        <v>2022 / 2021</v>
      </c>
    </row>
    <row r="6" spans="1:17" ht="19.5" customHeight="1" thickBot="1" x14ac:dyDescent="0.3">
      <c r="A6" s="364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1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185</v>
      </c>
      <c r="B7" s="19">
        <v>384058.02000000008</v>
      </c>
      <c r="C7" s="147">
        <v>367497.82</v>
      </c>
      <c r="D7" s="214">
        <f>B7/$B$33</f>
        <v>0.12599921557653082</v>
      </c>
      <c r="E7" s="246">
        <f>C7/$C$33</f>
        <v>0.11994201678041526</v>
      </c>
      <c r="F7" s="52">
        <f>(C7-B7)/B7</f>
        <v>-4.3119005821047732E-2</v>
      </c>
      <c r="H7" s="19">
        <v>105024.82499999995</v>
      </c>
      <c r="I7" s="147">
        <v>103389.13300000005</v>
      </c>
      <c r="J7" s="214">
        <f t="shared" ref="J7:J32" si="0">H7/$H$33</f>
        <v>0.12221848719006664</v>
      </c>
      <c r="K7" s="246">
        <f>I7/$I$33</f>
        <v>0.1180842813610081</v>
      </c>
      <c r="L7" s="52">
        <f>(I7-H7)/H7</f>
        <v>-1.5574336829410654E-2</v>
      </c>
      <c r="N7" s="40">
        <f t="shared" ref="N7:N33" si="1">(H7/B7)*10</f>
        <v>2.7346083021518455</v>
      </c>
      <c r="O7" s="149">
        <f t="shared" ref="O7:O33" si="2">(I7/C7)*10</f>
        <v>2.8133264300724297</v>
      </c>
      <c r="P7" s="52">
        <f>(O7-N7)/N7</f>
        <v>2.8785887857738678E-2</v>
      </c>
      <c r="Q7" s="2"/>
    </row>
    <row r="8" spans="1:17" ht="20.100000000000001" customHeight="1" x14ac:dyDescent="0.25">
      <c r="A8" s="8" t="s">
        <v>153</v>
      </c>
      <c r="B8" s="19">
        <v>257688.75000000003</v>
      </c>
      <c r="C8" s="140">
        <v>233665.79999999984</v>
      </c>
      <c r="D8" s="214">
        <f t="shared" ref="D8:D32" si="3">B8/$B$33</f>
        <v>8.4540821105354741E-2</v>
      </c>
      <c r="E8" s="215">
        <f t="shared" ref="E8:E32" si="4">C8/$C$33</f>
        <v>7.6262621924149482E-2</v>
      </c>
      <c r="F8" s="52">
        <f t="shared" ref="F8:F33" si="5">(C8-B8)/B8</f>
        <v>-9.3224675116784048E-2</v>
      </c>
      <c r="H8" s="19">
        <v>97808.978000000003</v>
      </c>
      <c r="I8" s="140">
        <v>99686.413000000015</v>
      </c>
      <c r="J8" s="214">
        <f t="shared" si="0"/>
        <v>0.1138213305736669</v>
      </c>
      <c r="K8" s="215">
        <f t="shared" ref="K8:K32" si="6">I8/$I$33</f>
        <v>0.11385527761957005</v>
      </c>
      <c r="L8" s="52">
        <f t="shared" ref="L8:L33" si="7">(I8-H8)/H8</f>
        <v>1.9194914806287131E-2</v>
      </c>
      <c r="N8" s="40">
        <f t="shared" si="1"/>
        <v>3.7956246828780844</v>
      </c>
      <c r="O8" s="143">
        <f t="shared" si="2"/>
        <v>4.2661961228386902</v>
      </c>
      <c r="P8" s="52">
        <f t="shared" ref="P8:P33" si="8">(O8-N8)/N8</f>
        <v>0.12397733687509603</v>
      </c>
      <c r="Q8" s="2"/>
    </row>
    <row r="9" spans="1:17" ht="20.100000000000001" customHeight="1" x14ac:dyDescent="0.25">
      <c r="A9" s="8" t="s">
        <v>154</v>
      </c>
      <c r="B9" s="19">
        <v>253323.14000000004</v>
      </c>
      <c r="C9" s="140">
        <v>221184.95999999993</v>
      </c>
      <c r="D9" s="214">
        <f t="shared" si="3"/>
        <v>8.3108580644621594E-2</v>
      </c>
      <c r="E9" s="215">
        <f t="shared" si="4"/>
        <v>7.2189190629472225E-2</v>
      </c>
      <c r="F9" s="52">
        <f t="shared" si="5"/>
        <v>-0.12686634154305881</v>
      </c>
      <c r="H9" s="19">
        <v>90047.91600000007</v>
      </c>
      <c r="I9" s="140">
        <v>79150.167999999947</v>
      </c>
      <c r="J9" s="214">
        <f t="shared" si="0"/>
        <v>0.10478970155997128</v>
      </c>
      <c r="K9" s="215">
        <f t="shared" si="6"/>
        <v>9.0400126557624277E-2</v>
      </c>
      <c r="L9" s="52">
        <f t="shared" si="7"/>
        <v>-0.12102165695872534</v>
      </c>
      <c r="N9" s="40">
        <f t="shared" si="1"/>
        <v>3.5546660285357294</v>
      </c>
      <c r="O9" s="143">
        <f t="shared" si="2"/>
        <v>3.5784606692968621</v>
      </c>
      <c r="P9" s="52">
        <f t="shared" si="8"/>
        <v>6.6939173948035837E-3</v>
      </c>
      <c r="Q9" s="2"/>
    </row>
    <row r="10" spans="1:17" ht="20.100000000000001" customHeight="1" x14ac:dyDescent="0.25">
      <c r="A10" s="8" t="s">
        <v>155</v>
      </c>
      <c r="B10" s="19">
        <v>248283.92999999996</v>
      </c>
      <c r="C10" s="140">
        <v>220724.78000000009</v>
      </c>
      <c r="D10" s="214">
        <f t="shared" si="3"/>
        <v>8.1455349950141059E-2</v>
      </c>
      <c r="E10" s="215">
        <f t="shared" si="4"/>
        <v>7.2038999487434988E-2</v>
      </c>
      <c r="F10" s="52">
        <f t="shared" si="5"/>
        <v>-0.11099852495487679</v>
      </c>
      <c r="H10" s="19">
        <v>68384.989000000045</v>
      </c>
      <c r="I10" s="140">
        <v>66159.138999999966</v>
      </c>
      <c r="J10" s="214">
        <f t="shared" si="0"/>
        <v>7.9580326861666828E-2</v>
      </c>
      <c r="K10" s="215">
        <f t="shared" si="6"/>
        <v>7.5562625951008183E-2</v>
      </c>
      <c r="L10" s="52">
        <f t="shared" si="7"/>
        <v>-3.2548809798011037E-2</v>
      </c>
      <c r="N10" s="40">
        <f t="shared" si="1"/>
        <v>2.754305886812733</v>
      </c>
      <c r="O10" s="143">
        <f t="shared" si="2"/>
        <v>2.9973589281638402</v>
      </c>
      <c r="P10" s="52">
        <f t="shared" si="8"/>
        <v>8.824475252179298E-2</v>
      </c>
      <c r="Q10" s="2"/>
    </row>
    <row r="11" spans="1:17" ht="20.100000000000001" customHeight="1" x14ac:dyDescent="0.25">
      <c r="A11" s="8" t="s">
        <v>156</v>
      </c>
      <c r="B11" s="19">
        <v>124974.50999999998</v>
      </c>
      <c r="C11" s="140">
        <v>117715.09000000011</v>
      </c>
      <c r="D11" s="214">
        <f t="shared" si="3"/>
        <v>4.1000810833376942E-2</v>
      </c>
      <c r="E11" s="215">
        <f t="shared" si="4"/>
        <v>3.8419235521147052E-2</v>
      </c>
      <c r="F11" s="52">
        <f t="shared" si="5"/>
        <v>-5.8087205142871683E-2</v>
      </c>
      <c r="H11" s="19">
        <v>47783.70900000001</v>
      </c>
      <c r="I11" s="140">
        <v>49304.792000000009</v>
      </c>
      <c r="J11" s="214">
        <f t="shared" si="0"/>
        <v>5.560640187984485E-2</v>
      </c>
      <c r="K11" s="215">
        <f t="shared" si="6"/>
        <v>5.6312697108834249E-2</v>
      </c>
      <c r="L11" s="52">
        <f t="shared" si="7"/>
        <v>3.1832669163459004E-2</v>
      </c>
      <c r="N11" s="40">
        <f t="shared" si="1"/>
        <v>3.8234764033081641</v>
      </c>
      <c r="O11" s="143">
        <f t="shared" si="2"/>
        <v>4.1884852655679037</v>
      </c>
      <c r="P11" s="52">
        <f t="shared" si="8"/>
        <v>9.5465179788719268E-2</v>
      </c>
      <c r="Q11" s="2"/>
    </row>
    <row r="12" spans="1:17" ht="20.100000000000001" customHeight="1" x14ac:dyDescent="0.25">
      <c r="A12" s="8" t="s">
        <v>186</v>
      </c>
      <c r="B12" s="19">
        <v>201685.44999999995</v>
      </c>
      <c r="C12" s="140">
        <v>197510.12000000014</v>
      </c>
      <c r="D12" s="214">
        <f t="shared" si="3"/>
        <v>6.6167628769214643E-2</v>
      </c>
      <c r="E12" s="215">
        <f t="shared" si="4"/>
        <v>6.4462320150203478E-2</v>
      </c>
      <c r="F12" s="52">
        <f t="shared" si="5"/>
        <v>-2.0702187490470005E-2</v>
      </c>
      <c r="H12" s="19">
        <v>50410.376999999979</v>
      </c>
      <c r="I12" s="140">
        <v>46509.741999999991</v>
      </c>
      <c r="J12" s="214">
        <f t="shared" si="0"/>
        <v>5.8663082900837306E-2</v>
      </c>
      <c r="K12" s="215">
        <f t="shared" si="6"/>
        <v>5.3120374462912769E-2</v>
      </c>
      <c r="L12" s="52">
        <f t="shared" si="7"/>
        <v>-7.7377620088022528E-2</v>
      </c>
      <c r="N12" s="40">
        <f t="shared" si="1"/>
        <v>2.4994553151950223</v>
      </c>
      <c r="O12" s="143">
        <f t="shared" si="2"/>
        <v>2.3548029842723985</v>
      </c>
      <c r="P12" s="52">
        <f t="shared" si="8"/>
        <v>-5.7873541504516603E-2</v>
      </c>
      <c r="Q12" s="2"/>
    </row>
    <row r="13" spans="1:17" ht="20.100000000000001" customHeight="1" x14ac:dyDescent="0.25">
      <c r="A13" s="8" t="s">
        <v>157</v>
      </c>
      <c r="B13" s="19">
        <v>187224.39999999973</v>
      </c>
      <c r="C13" s="140">
        <v>322683.3699999997</v>
      </c>
      <c r="D13" s="214">
        <f t="shared" si="3"/>
        <v>6.1423343110466995E-2</v>
      </c>
      <c r="E13" s="215">
        <f t="shared" si="4"/>
        <v>0.10531571093211087</v>
      </c>
      <c r="F13" s="52">
        <f t="shared" si="5"/>
        <v>0.72351130515039797</v>
      </c>
      <c r="H13" s="19">
        <v>22082.787999999993</v>
      </c>
      <c r="I13" s="140">
        <v>46383.574999999975</v>
      </c>
      <c r="J13" s="214">
        <f t="shared" si="0"/>
        <v>2.5697971334862572E-2</v>
      </c>
      <c r="K13" s="215">
        <f t="shared" si="6"/>
        <v>5.2976274796979056E-2</v>
      </c>
      <c r="L13" s="52">
        <f t="shared" si="7"/>
        <v>1.1004401708697285</v>
      </c>
      <c r="N13" s="40">
        <f t="shared" si="1"/>
        <v>1.1794823751605039</v>
      </c>
      <c r="O13" s="143">
        <f t="shared" si="2"/>
        <v>1.4374330787483725</v>
      </c>
      <c r="P13" s="52">
        <f t="shared" si="8"/>
        <v>0.2186982264595235</v>
      </c>
      <c r="Q13" s="2"/>
    </row>
    <row r="14" spans="1:17" ht="20.100000000000001" customHeight="1" x14ac:dyDescent="0.25">
      <c r="A14" s="8" t="s">
        <v>187</v>
      </c>
      <c r="B14" s="19">
        <v>129155.87999999996</v>
      </c>
      <c r="C14" s="140">
        <v>130845.91999999994</v>
      </c>
      <c r="D14" s="214">
        <f t="shared" si="3"/>
        <v>4.2372607053216951E-2</v>
      </c>
      <c r="E14" s="215">
        <f t="shared" si="4"/>
        <v>4.2704807153111451E-2</v>
      </c>
      <c r="F14" s="52">
        <f t="shared" si="5"/>
        <v>1.3085273392121052E-2</v>
      </c>
      <c r="H14" s="19">
        <v>45557.969999999972</v>
      </c>
      <c r="I14" s="140">
        <v>45217.648000000001</v>
      </c>
      <c r="J14" s="214">
        <f t="shared" si="0"/>
        <v>5.3016286129021775E-2</v>
      </c>
      <c r="K14" s="215">
        <f t="shared" si="6"/>
        <v>5.1644629507774507E-2</v>
      </c>
      <c r="L14" s="52">
        <f t="shared" si="7"/>
        <v>-7.470087012216989E-3</v>
      </c>
      <c r="N14" s="40">
        <f t="shared" si="1"/>
        <v>3.5273632141254421</v>
      </c>
      <c r="O14" s="143">
        <f t="shared" si="2"/>
        <v>3.4557935012417671</v>
      </c>
      <c r="P14" s="52">
        <f t="shared" si="8"/>
        <v>-2.0289862012812205E-2</v>
      </c>
      <c r="Q14" s="2"/>
    </row>
    <row r="15" spans="1:17" ht="20.100000000000001" customHeight="1" x14ac:dyDescent="0.25">
      <c r="A15" s="8" t="s">
        <v>188</v>
      </c>
      <c r="B15" s="19">
        <v>126262.80000000002</v>
      </c>
      <c r="C15" s="140">
        <v>127529.05999999988</v>
      </c>
      <c r="D15" s="214">
        <f t="shared" si="3"/>
        <v>4.1423464497620417E-2</v>
      </c>
      <c r="E15" s="215">
        <f t="shared" si="4"/>
        <v>4.162226773075979E-2</v>
      </c>
      <c r="F15" s="52">
        <f t="shared" si="5"/>
        <v>1.0028765400417729E-2</v>
      </c>
      <c r="H15" s="19">
        <v>46271.997000000025</v>
      </c>
      <c r="I15" s="140">
        <v>44441.453000000016</v>
      </c>
      <c r="J15" s="214">
        <f t="shared" si="0"/>
        <v>5.3847206816134259E-2</v>
      </c>
      <c r="K15" s="215">
        <f t="shared" si="6"/>
        <v>5.0758110527380253E-2</v>
      </c>
      <c r="L15" s="52">
        <f t="shared" si="7"/>
        <v>-3.9560514321437389E-2</v>
      </c>
      <c r="N15" s="40">
        <f t="shared" si="1"/>
        <v>3.6647371197217247</v>
      </c>
      <c r="O15" s="143">
        <f t="shared" si="2"/>
        <v>3.484809893525449</v>
      </c>
      <c r="P15" s="52">
        <f t="shared" si="8"/>
        <v>-4.9096898445457421E-2</v>
      </c>
      <c r="Q15" s="2"/>
    </row>
    <row r="16" spans="1:17" ht="20.100000000000001" customHeight="1" x14ac:dyDescent="0.25">
      <c r="A16" s="8" t="s">
        <v>158</v>
      </c>
      <c r="B16" s="19">
        <v>100356.85999999994</v>
      </c>
      <c r="C16" s="140">
        <v>91084.460000000021</v>
      </c>
      <c r="D16" s="214">
        <f t="shared" si="3"/>
        <v>3.2924415008242017E-2</v>
      </c>
      <c r="E16" s="215">
        <f t="shared" si="4"/>
        <v>2.9727669758027587E-2</v>
      </c>
      <c r="F16" s="52">
        <f t="shared" si="5"/>
        <v>-9.2394281766088798E-2</v>
      </c>
      <c r="H16" s="19">
        <v>33042.636000000035</v>
      </c>
      <c r="I16" s="140">
        <v>32030.853999999996</v>
      </c>
      <c r="J16" s="214">
        <f t="shared" si="0"/>
        <v>3.8452061069295197E-2</v>
      </c>
      <c r="K16" s="215">
        <f t="shared" si="6"/>
        <v>3.6583538967962612E-2</v>
      </c>
      <c r="L16" s="52">
        <f t="shared" si="7"/>
        <v>-3.0620498921455241E-2</v>
      </c>
      <c r="N16" s="40">
        <f t="shared" si="1"/>
        <v>3.2925139347723764</v>
      </c>
      <c r="O16" s="143">
        <f t="shared" si="2"/>
        <v>3.5166101879508305</v>
      </c>
      <c r="P16" s="52">
        <f t="shared" si="8"/>
        <v>6.8062355275634284E-2</v>
      </c>
      <c r="Q16" s="2"/>
    </row>
    <row r="17" spans="1:17" ht="20.100000000000001" customHeight="1" x14ac:dyDescent="0.25">
      <c r="A17" s="8" t="s">
        <v>189</v>
      </c>
      <c r="B17" s="19">
        <v>123866.30000000005</v>
      </c>
      <c r="C17" s="140">
        <v>133433.22000000006</v>
      </c>
      <c r="D17" s="214">
        <f t="shared" si="3"/>
        <v>4.063723662473509E-2</v>
      </c>
      <c r="E17" s="215">
        <f t="shared" si="4"/>
        <v>4.3549236597661585E-2</v>
      </c>
      <c r="F17" s="52">
        <f t="shared" si="5"/>
        <v>7.7235858340807859E-2</v>
      </c>
      <c r="H17" s="19">
        <v>28047.112999999994</v>
      </c>
      <c r="I17" s="140">
        <v>29951.032999999992</v>
      </c>
      <c r="J17" s="214">
        <f t="shared" si="0"/>
        <v>3.2638718711588924E-2</v>
      </c>
      <c r="K17" s="215">
        <f t="shared" si="6"/>
        <v>3.4208103938978149E-2</v>
      </c>
      <c r="L17" s="52">
        <f t="shared" si="7"/>
        <v>6.7882922566753975E-2</v>
      </c>
      <c r="N17" s="40">
        <f t="shared" si="1"/>
        <v>2.2643053841117387</v>
      </c>
      <c r="O17" s="143">
        <f t="shared" si="2"/>
        <v>2.2446458985251185</v>
      </c>
      <c r="P17" s="52">
        <f t="shared" si="8"/>
        <v>-8.6823472330929911E-3</v>
      </c>
      <c r="Q17" s="2"/>
    </row>
    <row r="18" spans="1:17" ht="20.100000000000001" customHeight="1" x14ac:dyDescent="0.25">
      <c r="A18" s="8" t="s">
        <v>190</v>
      </c>
      <c r="B18" s="19">
        <v>113751.38000000003</v>
      </c>
      <c r="C18" s="140">
        <v>97984.930000000022</v>
      </c>
      <c r="D18" s="214">
        <f t="shared" si="3"/>
        <v>3.7318800557134248E-2</v>
      </c>
      <c r="E18" s="215">
        <f t="shared" si="4"/>
        <v>3.1979809072847878E-2</v>
      </c>
      <c r="F18" s="52">
        <f t="shared" si="5"/>
        <v>-0.1386044723149733</v>
      </c>
      <c r="H18" s="19">
        <v>27194.219000000001</v>
      </c>
      <c r="I18" s="140">
        <v>24211.121000000017</v>
      </c>
      <c r="J18" s="214">
        <f t="shared" si="0"/>
        <v>3.1646197044321367E-2</v>
      </c>
      <c r="K18" s="215">
        <f t="shared" si="6"/>
        <v>2.7652353214233961E-2</v>
      </c>
      <c r="L18" s="52">
        <f t="shared" si="7"/>
        <v>-0.10969603502862073</v>
      </c>
      <c r="N18" s="40">
        <f t="shared" si="1"/>
        <v>2.3906715681163599</v>
      </c>
      <c r="O18" s="143">
        <f t="shared" si="2"/>
        <v>2.4709025153153665</v>
      </c>
      <c r="P18" s="52">
        <f t="shared" si="8"/>
        <v>3.3560003920664667E-2</v>
      </c>
      <c r="Q18" s="2"/>
    </row>
    <row r="19" spans="1:17" ht="20.100000000000001" customHeight="1" x14ac:dyDescent="0.25">
      <c r="A19" s="8" t="s">
        <v>191</v>
      </c>
      <c r="B19" s="19">
        <v>37040.270000000011</v>
      </c>
      <c r="C19" s="140">
        <v>39969.400000000038</v>
      </c>
      <c r="D19" s="214">
        <f t="shared" si="3"/>
        <v>1.2151926848820674E-2</v>
      </c>
      <c r="E19" s="215">
        <f t="shared" si="4"/>
        <v>1.3045003764928821E-2</v>
      </c>
      <c r="F19" s="52">
        <f t="shared" si="5"/>
        <v>7.9079607141093342E-2</v>
      </c>
      <c r="H19" s="19">
        <v>21639.368999999988</v>
      </c>
      <c r="I19" s="140">
        <v>21272.15700000001</v>
      </c>
      <c r="J19" s="214">
        <f t="shared" si="0"/>
        <v>2.518196000733755E-2</v>
      </c>
      <c r="K19" s="215">
        <f t="shared" si="6"/>
        <v>2.429566144387281E-2</v>
      </c>
      <c r="L19" s="52">
        <f t="shared" si="7"/>
        <v>-1.6969626055176466E-2</v>
      </c>
      <c r="N19" s="40">
        <f t="shared" si="1"/>
        <v>5.8421196713738812</v>
      </c>
      <c r="O19" s="143">
        <f t="shared" si="2"/>
        <v>5.3221106646584619</v>
      </c>
      <c r="P19" s="52">
        <f t="shared" si="8"/>
        <v>-8.9010331175419011E-2</v>
      </c>
      <c r="Q19" s="2"/>
    </row>
    <row r="20" spans="1:17" ht="20.100000000000001" customHeight="1" x14ac:dyDescent="0.25">
      <c r="A20" s="8" t="s">
        <v>192</v>
      </c>
      <c r="B20" s="19">
        <v>84854.160000000018</v>
      </c>
      <c r="C20" s="140">
        <v>106561.79999999999</v>
      </c>
      <c r="D20" s="214">
        <f t="shared" si="3"/>
        <v>2.7838391705517405E-2</v>
      </c>
      <c r="E20" s="215">
        <f t="shared" si="4"/>
        <v>3.4779083053475671E-2</v>
      </c>
      <c r="F20" s="52">
        <f t="shared" si="5"/>
        <v>0.2558229319576078</v>
      </c>
      <c r="H20" s="19">
        <v>18683.266999999974</v>
      </c>
      <c r="I20" s="140">
        <v>19949.178000000004</v>
      </c>
      <c r="J20" s="214">
        <f t="shared" si="0"/>
        <v>2.1741913195362075E-2</v>
      </c>
      <c r="K20" s="215">
        <f t="shared" si="6"/>
        <v>2.2784641668992738E-2</v>
      </c>
      <c r="L20" s="52">
        <f t="shared" si="7"/>
        <v>6.7756404701599077E-2</v>
      </c>
      <c r="N20" s="40">
        <f t="shared" si="1"/>
        <v>2.2018091982761918</v>
      </c>
      <c r="O20" s="143">
        <f t="shared" si="2"/>
        <v>1.8720759221409553</v>
      </c>
      <c r="P20" s="52">
        <f t="shared" si="8"/>
        <v>-0.14975560843027927</v>
      </c>
      <c r="Q20" s="2"/>
    </row>
    <row r="21" spans="1:17" ht="20.100000000000001" customHeight="1" x14ac:dyDescent="0.25">
      <c r="A21" s="8" t="s">
        <v>159</v>
      </c>
      <c r="B21" s="19">
        <v>48308.410000000025</v>
      </c>
      <c r="C21" s="140">
        <v>36857.140000000014</v>
      </c>
      <c r="D21" s="214">
        <f t="shared" si="3"/>
        <v>1.5848703708229914E-2</v>
      </c>
      <c r="E21" s="215">
        <f t="shared" si="4"/>
        <v>1.2029240620687536E-2</v>
      </c>
      <c r="F21" s="52">
        <f t="shared" si="5"/>
        <v>-0.23704506109805737</v>
      </c>
      <c r="H21" s="19">
        <v>13459.087999999992</v>
      </c>
      <c r="I21" s="140">
        <v>11304.916999999999</v>
      </c>
      <c r="J21" s="214">
        <f t="shared" si="0"/>
        <v>1.5662481459197665E-2</v>
      </c>
      <c r="K21" s="215">
        <f t="shared" si="6"/>
        <v>1.2911734154795969E-2</v>
      </c>
      <c r="L21" s="52">
        <f t="shared" si="7"/>
        <v>-0.16005326661063471</v>
      </c>
      <c r="N21" s="40">
        <f t="shared" si="1"/>
        <v>2.7860755508202373</v>
      </c>
      <c r="O21" s="143">
        <f t="shared" si="2"/>
        <v>3.067225780405098</v>
      </c>
      <c r="P21" s="52">
        <f t="shared" si="8"/>
        <v>0.10091263659454187</v>
      </c>
      <c r="Q21" s="2"/>
    </row>
    <row r="22" spans="1:17" ht="20.100000000000001" customHeight="1" x14ac:dyDescent="0.25">
      <c r="A22" s="8" t="s">
        <v>160</v>
      </c>
      <c r="B22" s="19">
        <v>1488.6799999999989</v>
      </c>
      <c r="C22" s="140">
        <v>4644.8500000000049</v>
      </c>
      <c r="D22" s="214">
        <f t="shared" si="3"/>
        <v>4.8839629034297925E-4</v>
      </c>
      <c r="E22" s="215">
        <f t="shared" si="4"/>
        <v>1.5159618542567475E-3</v>
      </c>
      <c r="F22" s="52">
        <f t="shared" si="5"/>
        <v>2.1201131203482335</v>
      </c>
      <c r="H22" s="19">
        <v>3433.7530000000011</v>
      </c>
      <c r="I22" s="140">
        <v>10779.080000000004</v>
      </c>
      <c r="J22" s="214">
        <f t="shared" si="0"/>
        <v>3.9958942758948016E-3</v>
      </c>
      <c r="K22" s="215">
        <f t="shared" si="6"/>
        <v>1.2311157648771607E-2</v>
      </c>
      <c r="L22" s="52">
        <f t="shared" si="7"/>
        <v>2.1391541558172649</v>
      </c>
      <c r="N22" s="40">
        <f t="shared" si="1"/>
        <v>23.065756240427785</v>
      </c>
      <c r="O22" s="143">
        <f t="shared" si="2"/>
        <v>23.206519047977849</v>
      </c>
      <c r="P22" s="52">
        <f t="shared" si="8"/>
        <v>6.1026747219042844E-3</v>
      </c>
      <c r="Q22" s="2"/>
    </row>
    <row r="23" spans="1:17" ht="20.100000000000001" customHeight="1" x14ac:dyDescent="0.25">
      <c r="A23" s="8" t="s">
        <v>193</v>
      </c>
      <c r="B23" s="19">
        <v>44492.629999999968</v>
      </c>
      <c r="C23" s="140">
        <v>41317.210000000014</v>
      </c>
      <c r="D23" s="214">
        <f t="shared" si="3"/>
        <v>1.4596847838086591E-2</v>
      </c>
      <c r="E23" s="215">
        <f t="shared" si="4"/>
        <v>1.3484894944791626E-2</v>
      </c>
      <c r="F23" s="52">
        <f t="shared" si="5"/>
        <v>-7.1369572893307434E-2</v>
      </c>
      <c r="H23" s="19">
        <v>10482.645</v>
      </c>
      <c r="I23" s="140">
        <v>9821.6690000000035</v>
      </c>
      <c r="J23" s="214">
        <f t="shared" si="0"/>
        <v>1.2198763612798372E-2</v>
      </c>
      <c r="K23" s="215">
        <f t="shared" si="6"/>
        <v>1.1217665648000849E-2</v>
      </c>
      <c r="L23" s="52">
        <f t="shared" si="7"/>
        <v>-6.3054315013052226E-2</v>
      </c>
      <c r="N23" s="40">
        <f t="shared" si="1"/>
        <v>2.3560407645041455</v>
      </c>
      <c r="O23" s="143">
        <f t="shared" si="2"/>
        <v>2.3771375172718585</v>
      </c>
      <c r="P23" s="52">
        <f t="shared" si="8"/>
        <v>8.9543241719559543E-3</v>
      </c>
      <c r="Q23" s="2"/>
    </row>
    <row r="24" spans="1:17" ht="20.100000000000001" customHeight="1" x14ac:dyDescent="0.25">
      <c r="A24" s="8" t="s">
        <v>194</v>
      </c>
      <c r="B24" s="19">
        <v>39979.549999999981</v>
      </c>
      <c r="C24" s="140">
        <v>39833.700000000004</v>
      </c>
      <c r="D24" s="214">
        <f t="shared" si="3"/>
        <v>1.3116226394914729E-2</v>
      </c>
      <c r="E24" s="215">
        <f t="shared" si="4"/>
        <v>1.3000714708528142E-2</v>
      </c>
      <c r="F24" s="52">
        <f t="shared" si="5"/>
        <v>-3.6481150988437036E-3</v>
      </c>
      <c r="H24" s="19">
        <v>10002.213999999989</v>
      </c>
      <c r="I24" s="140">
        <v>9576.64</v>
      </c>
      <c r="J24" s="214">
        <f t="shared" si="0"/>
        <v>1.1639681033806097E-2</v>
      </c>
      <c r="K24" s="215">
        <f t="shared" si="6"/>
        <v>1.0937809607641106E-2</v>
      </c>
      <c r="L24" s="52">
        <f t="shared" si="7"/>
        <v>-4.2547979877254186E-2</v>
      </c>
      <c r="N24" s="40">
        <f t="shared" si="1"/>
        <v>2.5018325618972685</v>
      </c>
      <c r="O24" s="143">
        <f t="shared" si="2"/>
        <v>2.4041552755581326</v>
      </c>
      <c r="P24" s="52">
        <f t="shared" si="8"/>
        <v>-3.9042295566359665E-2</v>
      </c>
      <c r="Q24" s="2"/>
    </row>
    <row r="25" spans="1:17" ht="20.100000000000001" customHeight="1" x14ac:dyDescent="0.25">
      <c r="A25" s="8" t="s">
        <v>195</v>
      </c>
      <c r="B25" s="19">
        <v>40226.100000000006</v>
      </c>
      <c r="C25" s="140">
        <v>38470.030000000006</v>
      </c>
      <c r="D25" s="214">
        <f t="shared" si="3"/>
        <v>1.3197112888576277E-2</v>
      </c>
      <c r="E25" s="215">
        <f t="shared" si="4"/>
        <v>1.2555647224800079E-2</v>
      </c>
      <c r="F25" s="52">
        <f t="shared" si="5"/>
        <v>-4.3654990168074941E-2</v>
      </c>
      <c r="H25" s="19">
        <v>9756.2049999999945</v>
      </c>
      <c r="I25" s="140">
        <v>8833.7959999999966</v>
      </c>
      <c r="J25" s="214">
        <f t="shared" si="0"/>
        <v>1.1353397787772215E-2</v>
      </c>
      <c r="K25" s="215">
        <f t="shared" si="6"/>
        <v>1.0089381950323028E-2</v>
      </c>
      <c r="L25" s="52">
        <f t="shared" si="7"/>
        <v>-9.4545881313481864E-2</v>
      </c>
      <c r="N25" s="40">
        <f t="shared" si="1"/>
        <v>2.425342004320576</v>
      </c>
      <c r="O25" s="143">
        <f t="shared" si="2"/>
        <v>2.296279987304402</v>
      </c>
      <c r="P25" s="52">
        <f t="shared" si="8"/>
        <v>-5.3213945409042986E-2</v>
      </c>
      <c r="Q25" s="2"/>
    </row>
    <row r="26" spans="1:17" ht="20.100000000000001" customHeight="1" x14ac:dyDescent="0.25">
      <c r="A26" s="8" t="s">
        <v>196</v>
      </c>
      <c r="B26" s="19">
        <v>22332.16</v>
      </c>
      <c r="C26" s="140">
        <v>23767.050000000017</v>
      </c>
      <c r="D26" s="214">
        <f t="shared" si="3"/>
        <v>7.3265873789839821E-3</v>
      </c>
      <c r="E26" s="215">
        <f t="shared" si="4"/>
        <v>7.7569654968864046E-3</v>
      </c>
      <c r="F26" s="52">
        <f t="shared" si="5"/>
        <v>6.4252181607153874E-2</v>
      </c>
      <c r="H26" s="19">
        <v>7838.2170000000033</v>
      </c>
      <c r="I26" s="140">
        <v>8373.5470000000005</v>
      </c>
      <c r="J26" s="214">
        <f t="shared" si="0"/>
        <v>9.121415094073838E-3</v>
      </c>
      <c r="K26" s="215">
        <f t="shared" si="6"/>
        <v>9.5637157527728271E-3</v>
      </c>
      <c r="L26" s="52">
        <f t="shared" si="7"/>
        <v>6.8297420191351807E-2</v>
      </c>
      <c r="N26" s="40">
        <f t="shared" si="1"/>
        <v>3.5098338002235359</v>
      </c>
      <c r="O26" s="143">
        <f t="shared" si="2"/>
        <v>3.5231747314033477</v>
      </c>
      <c r="P26" s="52">
        <f t="shared" si="8"/>
        <v>3.8010150734095072E-3</v>
      </c>
      <c r="Q26" s="2"/>
    </row>
    <row r="27" spans="1:17" ht="20.100000000000001" customHeight="1" x14ac:dyDescent="0.25">
      <c r="A27" s="8" t="s">
        <v>161</v>
      </c>
      <c r="B27" s="19">
        <v>18480.39</v>
      </c>
      <c r="C27" s="140">
        <v>18881.38</v>
      </c>
      <c r="D27" s="214">
        <f t="shared" si="3"/>
        <v>6.0629241476284328E-3</v>
      </c>
      <c r="E27" s="215">
        <f t="shared" si="4"/>
        <v>6.1624060703200827E-3</v>
      </c>
      <c r="F27" s="52">
        <f t="shared" si="5"/>
        <v>2.1698135158403131E-2</v>
      </c>
      <c r="H27" s="19">
        <v>6272.8800000000047</v>
      </c>
      <c r="I27" s="140">
        <v>8089.2670000000026</v>
      </c>
      <c r="J27" s="214">
        <f t="shared" si="0"/>
        <v>7.2998160570591402E-3</v>
      </c>
      <c r="K27" s="215">
        <f t="shared" si="6"/>
        <v>9.2390297966065526E-3</v>
      </c>
      <c r="L27" s="52">
        <f t="shared" si="7"/>
        <v>0.28956189182640135</v>
      </c>
      <c r="N27" s="40">
        <f t="shared" si="1"/>
        <v>3.3943439505335142</v>
      </c>
      <c r="O27" s="143">
        <f t="shared" si="2"/>
        <v>4.2842562355082112</v>
      </c>
      <c r="P27" s="52">
        <f t="shared" si="8"/>
        <v>0.26217504706169298</v>
      </c>
      <c r="Q27" s="2"/>
    </row>
    <row r="28" spans="1:17" ht="20.100000000000001" customHeight="1" x14ac:dyDescent="0.25">
      <c r="A28" s="8" t="s">
        <v>197</v>
      </c>
      <c r="B28" s="19">
        <v>42705.020000000004</v>
      </c>
      <c r="C28" s="140">
        <v>26573.150000000005</v>
      </c>
      <c r="D28" s="214">
        <f t="shared" si="3"/>
        <v>1.4010380570050482E-2</v>
      </c>
      <c r="E28" s="215">
        <f t="shared" si="4"/>
        <v>8.6728057412925399E-3</v>
      </c>
      <c r="F28" s="52">
        <f t="shared" si="5"/>
        <v>-0.37775114026407192</v>
      </c>
      <c r="H28" s="19">
        <v>13189.457000000004</v>
      </c>
      <c r="I28" s="140">
        <v>8054.0979999999981</v>
      </c>
      <c r="J28" s="214">
        <f t="shared" si="0"/>
        <v>1.5348709044727626E-2</v>
      </c>
      <c r="K28" s="215">
        <f t="shared" si="6"/>
        <v>9.198862073261916E-3</v>
      </c>
      <c r="L28" s="52">
        <f t="shared" si="7"/>
        <v>-0.38935332970872144</v>
      </c>
      <c r="N28" s="40">
        <f t="shared" si="1"/>
        <v>3.0885027099858524</v>
      </c>
      <c r="O28" s="143">
        <f t="shared" si="2"/>
        <v>3.0309157928209478</v>
      </c>
      <c r="P28" s="52">
        <f t="shared" si="8"/>
        <v>-1.8645577670601557E-2</v>
      </c>
      <c r="Q28" s="2"/>
    </row>
    <row r="29" spans="1:17" ht="20.100000000000001" customHeight="1" x14ac:dyDescent="0.25">
      <c r="A29" s="8" t="s">
        <v>162</v>
      </c>
      <c r="B29" s="19">
        <v>91890.890000000014</v>
      </c>
      <c r="C29" s="140">
        <v>98950.929999999964</v>
      </c>
      <c r="D29" s="214">
        <f t="shared" si="3"/>
        <v>3.0146955552781525E-2</v>
      </c>
      <c r="E29" s="215">
        <f t="shared" si="4"/>
        <v>3.2295087101462783E-2</v>
      </c>
      <c r="F29" s="52">
        <f t="shared" si="5"/>
        <v>7.6830684739259233E-2</v>
      </c>
      <c r="H29" s="19">
        <v>6012.9600000000019</v>
      </c>
      <c r="I29" s="140">
        <v>7356.0439999999999</v>
      </c>
      <c r="J29" s="214">
        <f t="shared" si="0"/>
        <v>6.9973444348456065E-3</v>
      </c>
      <c r="K29" s="215">
        <f t="shared" si="6"/>
        <v>8.4015906139763754E-3</v>
      </c>
      <c r="L29" s="52">
        <f t="shared" si="7"/>
        <v>0.22336486522444812</v>
      </c>
      <c r="N29" s="40">
        <f t="shared" si="1"/>
        <v>0.654358663845785</v>
      </c>
      <c r="O29" s="143">
        <f t="shared" si="2"/>
        <v>0.7434032201617512</v>
      </c>
      <c r="P29" s="52">
        <f t="shared" si="8"/>
        <v>0.13607912790920368</v>
      </c>
      <c r="Q29" s="2"/>
    </row>
    <row r="30" spans="1:17" ht="20.100000000000001" customHeight="1" x14ac:dyDescent="0.25">
      <c r="A30" s="8" t="s">
        <v>198</v>
      </c>
      <c r="B30" s="19">
        <v>19001.149999999994</v>
      </c>
      <c r="C30" s="140">
        <v>16211.220000000008</v>
      </c>
      <c r="D30" s="214">
        <f t="shared" si="3"/>
        <v>6.2337716448467792E-3</v>
      </c>
      <c r="E30" s="215">
        <f t="shared" si="4"/>
        <v>5.2909332122596112E-3</v>
      </c>
      <c r="F30" s="52">
        <f t="shared" si="5"/>
        <v>-0.14682953400188867</v>
      </c>
      <c r="H30" s="19">
        <v>6131.6680000000033</v>
      </c>
      <c r="I30" s="140">
        <v>5468.3509999999969</v>
      </c>
      <c r="J30" s="214">
        <f t="shared" si="0"/>
        <v>7.1354861758802486E-3</v>
      </c>
      <c r="K30" s="215">
        <f t="shared" si="6"/>
        <v>6.2455915755164453E-3</v>
      </c>
      <c r="L30" s="52">
        <f t="shared" si="7"/>
        <v>-0.10817888378822957</v>
      </c>
      <c r="N30" s="40">
        <f t="shared" si="1"/>
        <v>3.2269983658883832</v>
      </c>
      <c r="O30" s="143">
        <f t="shared" si="2"/>
        <v>3.3731890628836041</v>
      </c>
      <c r="P30" s="52">
        <f t="shared" si="8"/>
        <v>4.5302377138011052E-2</v>
      </c>
      <c r="Q30" s="2"/>
    </row>
    <row r="31" spans="1:17" ht="20.100000000000001" customHeight="1" x14ac:dyDescent="0.25">
      <c r="A31" s="8" t="s">
        <v>199</v>
      </c>
      <c r="B31" s="19">
        <v>12818.830000000007</v>
      </c>
      <c r="C31" s="140">
        <v>18299.970000000012</v>
      </c>
      <c r="D31" s="214">
        <f t="shared" si="3"/>
        <v>4.2055169805044063E-3</v>
      </c>
      <c r="E31" s="215">
        <f t="shared" si="4"/>
        <v>5.9726485148159448E-3</v>
      </c>
      <c r="F31" s="52">
        <f t="shared" si="5"/>
        <v>0.42758504481298232</v>
      </c>
      <c r="H31" s="19">
        <v>3605.5449999999992</v>
      </c>
      <c r="I31" s="140">
        <v>5175.1410000000005</v>
      </c>
      <c r="J31" s="214">
        <f t="shared" si="0"/>
        <v>4.1958104228758198E-3</v>
      </c>
      <c r="K31" s="215">
        <f t="shared" si="6"/>
        <v>5.9107063595057767E-3</v>
      </c>
      <c r="L31" s="52">
        <f t="shared" si="7"/>
        <v>0.43532836228642319</v>
      </c>
      <c r="N31" s="40">
        <f t="shared" si="1"/>
        <v>2.8126942942530615</v>
      </c>
      <c r="O31" s="143">
        <f t="shared" si="2"/>
        <v>2.8279505376238308</v>
      </c>
      <c r="P31" s="52">
        <f t="shared" si="8"/>
        <v>5.4240673797863606E-3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293848.83999999892</v>
      </c>
      <c r="C32" s="140">
        <f>C33-SUM(C7:C31)</f>
        <v>291764.9599999995</v>
      </c>
      <c r="D32" s="214">
        <f t="shared" si="3"/>
        <v>9.6403984320060199E-2</v>
      </c>
      <c r="E32" s="215">
        <f t="shared" si="4"/>
        <v>9.5224721954152353E-2</v>
      </c>
      <c r="F32" s="52">
        <f t="shared" si="5"/>
        <v>-7.0916733923449557E-3</v>
      </c>
      <c r="H32" s="19">
        <f>H33-SUM(H7:H31)</f>
        <v>67155.497999999905</v>
      </c>
      <c r="I32" s="140">
        <f>I33-SUM(I7:I31)</f>
        <v>75064.77399999951</v>
      </c>
      <c r="J32" s="214">
        <f t="shared" si="0"/>
        <v>7.8149555327090892E-2</v>
      </c>
      <c r="K32" s="215">
        <f t="shared" si="6"/>
        <v>8.5734057691695925E-2</v>
      </c>
      <c r="L32" s="52">
        <f t="shared" si="7"/>
        <v>0.11777555428149183</v>
      </c>
      <c r="N32" s="40">
        <f t="shared" si="1"/>
        <v>2.2853756373515086</v>
      </c>
      <c r="O32" s="143">
        <f t="shared" si="2"/>
        <v>2.5727823519314876</v>
      </c>
      <c r="P32" s="52">
        <f t="shared" si="8"/>
        <v>0.12575906992386199</v>
      </c>
      <c r="Q32" s="2"/>
    </row>
    <row r="33" spans="1:17" ht="26.25" customHeight="1" thickBot="1" x14ac:dyDescent="0.3">
      <c r="A33" s="35" t="s">
        <v>18</v>
      </c>
      <c r="B33" s="36">
        <v>3048098.4999999991</v>
      </c>
      <c r="C33" s="148">
        <v>3063962.3199999994</v>
      </c>
      <c r="D33" s="251">
        <f>SUM(D7:D32)</f>
        <v>1</v>
      </c>
      <c r="E33" s="252">
        <f>SUM(E7:E32)</f>
        <v>1</v>
      </c>
      <c r="F33" s="57">
        <f t="shared" si="5"/>
        <v>5.2044971643797934E-3</v>
      </c>
      <c r="G33" s="56"/>
      <c r="H33" s="36">
        <v>859320.28300000005</v>
      </c>
      <c r="I33" s="148">
        <v>875553.7299999994</v>
      </c>
      <c r="J33" s="251">
        <f>SUM(J7:J32)</f>
        <v>0.99999999999999989</v>
      </c>
      <c r="K33" s="252">
        <f>SUM(K7:K32)</f>
        <v>1</v>
      </c>
      <c r="L33" s="57">
        <f t="shared" si="7"/>
        <v>1.8891032041424935E-2</v>
      </c>
      <c r="M33" s="56"/>
      <c r="N33" s="37">
        <f t="shared" si="1"/>
        <v>2.8192011609861045</v>
      </c>
      <c r="O33" s="150">
        <f t="shared" si="2"/>
        <v>2.8575864797188482</v>
      </c>
      <c r="P33" s="57">
        <f t="shared" si="8"/>
        <v>1.3615672149949446E-2</v>
      </c>
      <c r="Q33" s="2"/>
    </row>
    <row r="35" spans="1:17" ht="15.75" thickBot="1" x14ac:dyDescent="0.3">
      <c r="L35" s="10"/>
    </row>
    <row r="36" spans="1:17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47"/>
      <c r="L36" s="130" t="s">
        <v>0</v>
      </c>
      <c r="N36" s="346" t="s">
        <v>22</v>
      </c>
      <c r="O36" s="347"/>
      <c r="P36" s="130" t="s">
        <v>0</v>
      </c>
    </row>
    <row r="37" spans="1:17" x14ac:dyDescent="0.25">
      <c r="A37" s="363"/>
      <c r="B37" s="357" t="str">
        <f>B5</f>
        <v>jan-nov</v>
      </c>
      <c r="C37" s="349"/>
      <c r="D37" s="357" t="str">
        <f>B37</f>
        <v>jan-nov</v>
      </c>
      <c r="E37" s="349"/>
      <c r="F37" s="131" t="str">
        <f>F5</f>
        <v>2022 / 2021</v>
      </c>
      <c r="H37" s="344" t="str">
        <f>B37</f>
        <v>jan-nov</v>
      </c>
      <c r="I37" s="349"/>
      <c r="J37" s="357" t="str">
        <f>H37</f>
        <v>jan-nov</v>
      </c>
      <c r="K37" s="349"/>
      <c r="L37" s="131" t="str">
        <f>F37</f>
        <v>2022 / 2021</v>
      </c>
      <c r="N37" s="344" t="str">
        <f>B37</f>
        <v>jan-nov</v>
      </c>
      <c r="O37" s="345"/>
      <c r="P37" s="131" t="str">
        <f>L37</f>
        <v>2022 / 2021</v>
      </c>
    </row>
    <row r="38" spans="1:17" ht="19.5" customHeight="1" thickBot="1" x14ac:dyDescent="0.3">
      <c r="A38" s="364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1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185</v>
      </c>
      <c r="B39" s="19">
        <v>384058.02000000025</v>
      </c>
      <c r="C39" s="147">
        <v>367497.82</v>
      </c>
      <c r="D39" s="247">
        <f>B39/$B$62</f>
        <v>0.27579366038262115</v>
      </c>
      <c r="E39" s="246">
        <f>C39/$C$62</f>
        <v>0.26529651573371082</v>
      </c>
      <c r="F39" s="52">
        <f>(C39-B39)/B39</f>
        <v>-4.3119005821048169E-2</v>
      </c>
      <c r="H39" s="39">
        <v>105024.82499999997</v>
      </c>
      <c r="I39" s="147">
        <v>103389.13300000005</v>
      </c>
      <c r="J39" s="250">
        <f>H39/$H$62</f>
        <v>0.26509916288928015</v>
      </c>
      <c r="K39" s="246">
        <f>I39/$I$62</f>
        <v>0.26677964088325995</v>
      </c>
      <c r="L39" s="52">
        <f>(I39-H39)/H39</f>
        <v>-1.5574336829410791E-2</v>
      </c>
      <c r="N39" s="40">
        <f t="shared" ref="N39:N62" si="9">(H39/B39)*10</f>
        <v>2.7346083021518441</v>
      </c>
      <c r="O39" s="149">
        <f t="shared" ref="O39:O62" si="10">(I39/C39)*10</f>
        <v>2.8133264300724297</v>
      </c>
      <c r="P39" s="52">
        <f>(O39-N39)/N39</f>
        <v>2.8785887857739178E-2</v>
      </c>
    </row>
    <row r="40" spans="1:17" ht="20.100000000000001" customHeight="1" x14ac:dyDescent="0.25">
      <c r="A40" s="38" t="s">
        <v>186</v>
      </c>
      <c r="B40" s="19">
        <v>201685.45000000016</v>
      </c>
      <c r="C40" s="140">
        <v>197510.12000000014</v>
      </c>
      <c r="D40" s="247">
        <f t="shared" ref="D40:D61" si="11">B40/$B$62</f>
        <v>0.14483115988937328</v>
      </c>
      <c r="E40" s="215">
        <f t="shared" ref="E40:E61" si="12">C40/$C$62</f>
        <v>0.14258246935491251</v>
      </c>
      <c r="F40" s="52">
        <f t="shared" ref="F40:F62" si="13">(C40-B40)/B40</f>
        <v>-2.0702187490470994E-2</v>
      </c>
      <c r="H40" s="19">
        <v>50410.377000000008</v>
      </c>
      <c r="I40" s="140">
        <v>46509.741999999991</v>
      </c>
      <c r="J40" s="247">
        <f t="shared" ref="J40:J62" si="14">H40/$H$62</f>
        <v>0.1272437135090016</v>
      </c>
      <c r="K40" s="215">
        <f t="shared" ref="K40:K62" si="15">I40/$I$62</f>
        <v>0.12001118404129633</v>
      </c>
      <c r="L40" s="52">
        <f t="shared" ref="L40:L62" si="16">(I40-H40)/H40</f>
        <v>-7.7377620088023069E-2</v>
      </c>
      <c r="N40" s="40">
        <f t="shared" si="9"/>
        <v>2.499455315195021</v>
      </c>
      <c r="O40" s="143">
        <f t="shared" si="10"/>
        <v>2.3548029842723985</v>
      </c>
      <c r="P40" s="52">
        <f t="shared" ref="P40:P62" si="17">(O40-N40)/N40</f>
        <v>-5.7873541504516103E-2</v>
      </c>
    </row>
    <row r="41" spans="1:17" ht="20.100000000000001" customHeight="1" x14ac:dyDescent="0.25">
      <c r="A41" s="38" t="s">
        <v>187</v>
      </c>
      <c r="B41" s="19">
        <v>129155.87999999996</v>
      </c>
      <c r="C41" s="140">
        <v>130845.91999999994</v>
      </c>
      <c r="D41" s="247">
        <f t="shared" si="11"/>
        <v>9.274737422522393E-2</v>
      </c>
      <c r="E41" s="215">
        <f t="shared" si="12"/>
        <v>9.4457612494060109E-2</v>
      </c>
      <c r="F41" s="52">
        <f t="shared" si="13"/>
        <v>1.3085273392121052E-2</v>
      </c>
      <c r="H41" s="19">
        <v>45557.97</v>
      </c>
      <c r="I41" s="140">
        <v>45217.648000000001</v>
      </c>
      <c r="J41" s="247">
        <f t="shared" si="14"/>
        <v>0.11499547568810463</v>
      </c>
      <c r="K41" s="215">
        <f t="shared" si="15"/>
        <v>0.11667713564273387</v>
      </c>
      <c r="L41" s="52">
        <f t="shared" si="16"/>
        <v>-7.470087012217623E-3</v>
      </c>
      <c r="N41" s="40">
        <f t="shared" si="9"/>
        <v>3.5273632141254438</v>
      </c>
      <c r="O41" s="143">
        <f t="shared" si="10"/>
        <v>3.4557935012417671</v>
      </c>
      <c r="P41" s="52">
        <f t="shared" si="17"/>
        <v>-2.0289862012812698E-2</v>
      </c>
    </row>
    <row r="42" spans="1:17" ht="20.100000000000001" customHeight="1" x14ac:dyDescent="0.25">
      <c r="A42" s="38" t="s">
        <v>188</v>
      </c>
      <c r="B42" s="19">
        <v>126262.79999999999</v>
      </c>
      <c r="C42" s="140">
        <v>127529.05999999988</v>
      </c>
      <c r="D42" s="247">
        <f t="shared" si="11"/>
        <v>9.0669841453014807E-2</v>
      </c>
      <c r="E42" s="215">
        <f t="shared" si="12"/>
        <v>9.2063172708875721E-2</v>
      </c>
      <c r="F42" s="52">
        <f t="shared" si="13"/>
        <v>1.0028765400417961E-2</v>
      </c>
      <c r="H42" s="19">
        <v>46271.996999999974</v>
      </c>
      <c r="I42" s="140">
        <v>44441.453000000016</v>
      </c>
      <c r="J42" s="247">
        <f t="shared" si="14"/>
        <v>0.11679779204502631</v>
      </c>
      <c r="K42" s="215">
        <f t="shared" si="15"/>
        <v>0.11467428469170232</v>
      </c>
      <c r="L42" s="52">
        <f t="shared" si="16"/>
        <v>-3.9560514321436334E-2</v>
      </c>
      <c r="N42" s="40">
        <f t="shared" si="9"/>
        <v>3.6647371197217216</v>
      </c>
      <c r="O42" s="143">
        <f t="shared" si="10"/>
        <v>3.484809893525449</v>
      </c>
      <c r="P42" s="52">
        <f t="shared" si="17"/>
        <v>-4.9096898445456616E-2</v>
      </c>
    </row>
    <row r="43" spans="1:17" ht="20.100000000000001" customHeight="1" x14ac:dyDescent="0.25">
      <c r="A43" s="38" t="s">
        <v>189</v>
      </c>
      <c r="B43" s="19">
        <v>123866.29999999992</v>
      </c>
      <c r="C43" s="140">
        <v>133433.22000000006</v>
      </c>
      <c r="D43" s="247">
        <f t="shared" si="11"/>
        <v>8.8948904842689705E-2</v>
      </c>
      <c r="E43" s="215">
        <f t="shared" si="12"/>
        <v>9.6325383233918815E-2</v>
      </c>
      <c r="F43" s="52">
        <f t="shared" si="13"/>
        <v>7.723585834080901E-2</v>
      </c>
      <c r="H43" s="19">
        <v>28047.112999999994</v>
      </c>
      <c r="I43" s="140">
        <v>29951.032999999992</v>
      </c>
      <c r="J43" s="247">
        <f t="shared" si="14"/>
        <v>7.0795320799259112E-2</v>
      </c>
      <c r="K43" s="215">
        <f t="shared" si="15"/>
        <v>7.7284000706560357E-2</v>
      </c>
      <c r="L43" s="52">
        <f t="shared" si="16"/>
        <v>6.7882922566753975E-2</v>
      </c>
      <c r="N43" s="40">
        <f t="shared" si="9"/>
        <v>2.2643053841117409</v>
      </c>
      <c r="O43" s="143">
        <f t="shared" si="10"/>
        <v>2.2446458985251185</v>
      </c>
      <c r="P43" s="52">
        <f t="shared" si="17"/>
        <v>-8.6823472330939643E-3</v>
      </c>
    </row>
    <row r="44" spans="1:17" ht="20.100000000000001" customHeight="1" x14ac:dyDescent="0.25">
      <c r="A44" s="38" t="s">
        <v>190</v>
      </c>
      <c r="B44" s="19">
        <v>113751.37999999996</v>
      </c>
      <c r="C44" s="140">
        <v>97984.930000000022</v>
      </c>
      <c r="D44" s="247">
        <f t="shared" si="11"/>
        <v>8.1685338751094044E-2</v>
      </c>
      <c r="E44" s="215">
        <f t="shared" si="12"/>
        <v>7.0735278166851601E-2</v>
      </c>
      <c r="F44" s="52">
        <f t="shared" si="13"/>
        <v>-0.13860447231497275</v>
      </c>
      <c r="H44" s="19">
        <v>27194.219000000012</v>
      </c>
      <c r="I44" s="140">
        <v>24211.121000000017</v>
      </c>
      <c r="J44" s="247">
        <f t="shared" si="14"/>
        <v>6.8642482311470299E-2</v>
      </c>
      <c r="K44" s="215">
        <f t="shared" si="15"/>
        <v>6.2473047005444524E-2</v>
      </c>
      <c r="L44" s="52">
        <f t="shared" si="16"/>
        <v>-0.10969603502862109</v>
      </c>
      <c r="N44" s="40">
        <f t="shared" si="9"/>
        <v>2.3906715681163622</v>
      </c>
      <c r="O44" s="143">
        <f t="shared" si="10"/>
        <v>2.4709025153153665</v>
      </c>
      <c r="P44" s="52">
        <f t="shared" si="17"/>
        <v>3.3560003920663703E-2</v>
      </c>
    </row>
    <row r="45" spans="1:17" ht="20.100000000000001" customHeight="1" x14ac:dyDescent="0.25">
      <c r="A45" s="38" t="s">
        <v>191</v>
      </c>
      <c r="B45" s="19">
        <v>37040.270000000004</v>
      </c>
      <c r="C45" s="140">
        <v>39969.400000000038</v>
      </c>
      <c r="D45" s="247">
        <f t="shared" si="11"/>
        <v>2.65987718336427E-2</v>
      </c>
      <c r="E45" s="215">
        <f t="shared" si="12"/>
        <v>2.8853892401231093E-2</v>
      </c>
      <c r="F45" s="52">
        <f t="shared" si="13"/>
        <v>7.9079607141093564E-2</v>
      </c>
      <c r="H45" s="19">
        <v>21639.368999999995</v>
      </c>
      <c r="I45" s="140">
        <v>21272.15700000001</v>
      </c>
      <c r="J45" s="247">
        <f t="shared" si="14"/>
        <v>5.4621167970070314E-2</v>
      </c>
      <c r="K45" s="215">
        <f t="shared" si="15"/>
        <v>5.4889505701458244E-2</v>
      </c>
      <c r="L45" s="52">
        <f t="shared" si="16"/>
        <v>-1.6969626055176795E-2</v>
      </c>
      <c r="N45" s="40">
        <f t="shared" si="9"/>
        <v>5.8421196713738848</v>
      </c>
      <c r="O45" s="143">
        <f t="shared" si="10"/>
        <v>5.3221106646584619</v>
      </c>
      <c r="P45" s="52">
        <f t="shared" si="17"/>
        <v>-8.9010331175419566E-2</v>
      </c>
    </row>
    <row r="46" spans="1:17" ht="20.100000000000001" customHeight="1" x14ac:dyDescent="0.25">
      <c r="A46" s="38" t="s">
        <v>192</v>
      </c>
      <c r="B46" s="19">
        <v>84854.159999999945</v>
      </c>
      <c r="C46" s="140">
        <v>106561.79999999999</v>
      </c>
      <c r="D46" s="247">
        <f t="shared" si="11"/>
        <v>6.0934124966567721E-2</v>
      </c>
      <c r="E46" s="215">
        <f t="shared" si="12"/>
        <v>7.6926916873445786E-2</v>
      </c>
      <c r="F46" s="52">
        <f t="shared" si="13"/>
        <v>0.25582293195760886</v>
      </c>
      <c r="H46" s="19">
        <v>18683.267000000003</v>
      </c>
      <c r="I46" s="140">
        <v>19949.178000000004</v>
      </c>
      <c r="J46" s="247">
        <f t="shared" si="14"/>
        <v>4.7159501972385248E-2</v>
      </c>
      <c r="K46" s="215">
        <f t="shared" si="15"/>
        <v>5.1475763345033843E-2</v>
      </c>
      <c r="L46" s="52">
        <f t="shared" si="16"/>
        <v>6.7756404701597411E-2</v>
      </c>
      <c r="N46" s="40">
        <f t="shared" si="9"/>
        <v>2.2018091982761971</v>
      </c>
      <c r="O46" s="143">
        <f t="shared" si="10"/>
        <v>1.8720759221409553</v>
      </c>
      <c r="P46" s="52">
        <f t="shared" si="17"/>
        <v>-0.14975560843028132</v>
      </c>
    </row>
    <row r="47" spans="1:17" ht="20.100000000000001" customHeight="1" x14ac:dyDescent="0.25">
      <c r="A47" s="38" t="s">
        <v>193</v>
      </c>
      <c r="B47" s="19">
        <v>44492.629999999983</v>
      </c>
      <c r="C47" s="140">
        <v>41317.210000000014</v>
      </c>
      <c r="D47" s="247">
        <f t="shared" si="11"/>
        <v>3.1950342523115668E-2</v>
      </c>
      <c r="E47" s="215">
        <f t="shared" si="12"/>
        <v>2.9826875851503114E-2</v>
      </c>
      <c r="F47" s="52">
        <f t="shared" si="13"/>
        <v>-7.1369572893307726E-2</v>
      </c>
      <c r="H47" s="19">
        <v>10482.644999999999</v>
      </c>
      <c r="I47" s="140">
        <v>9821.6690000000035</v>
      </c>
      <c r="J47" s="247">
        <f t="shared" si="14"/>
        <v>2.6459843321476603E-2</v>
      </c>
      <c r="K47" s="215">
        <f t="shared" si="15"/>
        <v>2.534329530255609E-2</v>
      </c>
      <c r="L47" s="52">
        <f t="shared" si="16"/>
        <v>-6.3054315013052073E-2</v>
      </c>
      <c r="N47" s="40">
        <f t="shared" si="9"/>
        <v>2.3560407645041441</v>
      </c>
      <c r="O47" s="143">
        <f t="shared" si="10"/>
        <v>2.3771375172718585</v>
      </c>
      <c r="P47" s="52">
        <f t="shared" si="17"/>
        <v>8.954324171956525E-3</v>
      </c>
    </row>
    <row r="48" spans="1:17" ht="20.100000000000001" customHeight="1" x14ac:dyDescent="0.25">
      <c r="A48" s="38" t="s">
        <v>194</v>
      </c>
      <c r="B48" s="19">
        <v>39979.550000000025</v>
      </c>
      <c r="C48" s="140">
        <v>39833.700000000004</v>
      </c>
      <c r="D48" s="247">
        <f t="shared" si="11"/>
        <v>2.8709481017868133E-2</v>
      </c>
      <c r="E48" s="215">
        <f t="shared" si="12"/>
        <v>2.8755930630505286E-2</v>
      </c>
      <c r="F48" s="52">
        <f t="shared" si="13"/>
        <v>-3.6481150988447912E-3</v>
      </c>
      <c r="H48" s="19">
        <v>10002.214000000002</v>
      </c>
      <c r="I48" s="140">
        <v>9576.64</v>
      </c>
      <c r="J48" s="247">
        <f t="shared" si="14"/>
        <v>2.5247159978028431E-2</v>
      </c>
      <c r="K48" s="215">
        <f t="shared" si="15"/>
        <v>2.4711035927424418E-2</v>
      </c>
      <c r="L48" s="52">
        <f t="shared" si="16"/>
        <v>-4.25479798772554E-2</v>
      </c>
      <c r="N48" s="40">
        <f t="shared" si="9"/>
        <v>2.5018325618972685</v>
      </c>
      <c r="O48" s="143">
        <f t="shared" si="10"/>
        <v>2.4041552755581326</v>
      </c>
      <c r="P48" s="52">
        <f t="shared" si="17"/>
        <v>-3.9042295566359665E-2</v>
      </c>
    </row>
    <row r="49" spans="1:16" ht="20.100000000000001" customHeight="1" x14ac:dyDescent="0.25">
      <c r="A49" s="38" t="s">
        <v>196</v>
      </c>
      <c r="B49" s="19">
        <v>22332.159999999996</v>
      </c>
      <c r="C49" s="140">
        <v>23767.050000000017</v>
      </c>
      <c r="D49" s="247">
        <f t="shared" si="11"/>
        <v>1.603681691284653E-2</v>
      </c>
      <c r="E49" s="215">
        <f t="shared" si="12"/>
        <v>1.7157423013472287E-2</v>
      </c>
      <c r="F49" s="52">
        <f t="shared" si="13"/>
        <v>6.4252181607154055E-2</v>
      </c>
      <c r="H49" s="19">
        <v>7838.2170000000015</v>
      </c>
      <c r="I49" s="140">
        <v>8373.5470000000005</v>
      </c>
      <c r="J49" s="247">
        <f t="shared" si="14"/>
        <v>1.9784891479176718E-2</v>
      </c>
      <c r="K49" s="215">
        <f t="shared" si="15"/>
        <v>2.1606640821517458E-2</v>
      </c>
      <c r="L49" s="52">
        <f t="shared" si="16"/>
        <v>6.8297420191352057E-2</v>
      </c>
      <c r="N49" s="40">
        <f t="shared" si="9"/>
        <v>3.509833800223535</v>
      </c>
      <c r="O49" s="143">
        <f t="shared" si="10"/>
        <v>3.5231747314033477</v>
      </c>
      <c r="P49" s="52">
        <f t="shared" si="17"/>
        <v>3.8010150734097609E-3</v>
      </c>
    </row>
    <row r="50" spans="1:16" ht="20.100000000000001" customHeight="1" x14ac:dyDescent="0.25">
      <c r="A50" s="38" t="s">
        <v>198</v>
      </c>
      <c r="B50" s="19">
        <v>19001.149999999998</v>
      </c>
      <c r="C50" s="140">
        <v>16211.220000000008</v>
      </c>
      <c r="D50" s="247">
        <f t="shared" si="11"/>
        <v>1.3644804787514234E-2</v>
      </c>
      <c r="E50" s="215">
        <f t="shared" si="12"/>
        <v>1.1702872636884349E-2</v>
      </c>
      <c r="F50" s="52">
        <f t="shared" si="13"/>
        <v>-0.14682953400188881</v>
      </c>
      <c r="H50" s="19">
        <v>6131.6679999999988</v>
      </c>
      <c r="I50" s="140">
        <v>5468.3509999999969</v>
      </c>
      <c r="J50" s="247">
        <f t="shared" si="14"/>
        <v>1.5477293620008287E-2</v>
      </c>
      <c r="K50" s="215">
        <f t="shared" si="15"/>
        <v>1.4110232610264891E-2</v>
      </c>
      <c r="L50" s="52">
        <f t="shared" si="16"/>
        <v>-0.1081788837882289</v>
      </c>
      <c r="N50" s="40">
        <f t="shared" si="9"/>
        <v>3.2269983658883801</v>
      </c>
      <c r="O50" s="143">
        <f t="shared" si="10"/>
        <v>3.3731890628836041</v>
      </c>
      <c r="P50" s="52">
        <f t="shared" si="17"/>
        <v>4.5302377138012058E-2</v>
      </c>
    </row>
    <row r="51" spans="1:16" ht="20.100000000000001" customHeight="1" x14ac:dyDescent="0.25">
      <c r="A51" s="38" t="s">
        <v>199</v>
      </c>
      <c r="B51" s="19">
        <v>12818.830000000002</v>
      </c>
      <c r="C51" s="140">
        <v>18299.970000000012</v>
      </c>
      <c r="D51" s="247">
        <f t="shared" si="11"/>
        <v>9.2052551005771307E-3</v>
      </c>
      <c r="E51" s="215">
        <f t="shared" si="12"/>
        <v>1.3210740349511297E-2</v>
      </c>
      <c r="F51" s="52">
        <f t="shared" si="13"/>
        <v>0.42758504481298287</v>
      </c>
      <c r="H51" s="19">
        <v>3605.5449999999992</v>
      </c>
      <c r="I51" s="140">
        <v>5175.1410000000005</v>
      </c>
      <c r="J51" s="247">
        <f t="shared" si="14"/>
        <v>9.1009621892693439E-3</v>
      </c>
      <c r="K51" s="215">
        <f t="shared" si="15"/>
        <v>1.3353649628730655E-2</v>
      </c>
      <c r="L51" s="52">
        <f t="shared" si="16"/>
        <v>0.43532836228642319</v>
      </c>
      <c r="N51" s="40">
        <f t="shared" si="9"/>
        <v>2.8126942942530624</v>
      </c>
      <c r="O51" s="143">
        <f t="shared" si="10"/>
        <v>2.8279505376238308</v>
      </c>
      <c r="P51" s="52">
        <f t="shared" si="17"/>
        <v>5.4240673797860432E-3</v>
      </c>
    </row>
    <row r="52" spans="1:16" ht="20.100000000000001" customHeight="1" x14ac:dyDescent="0.25">
      <c r="A52" s="38" t="s">
        <v>200</v>
      </c>
      <c r="B52" s="19">
        <v>4431.53</v>
      </c>
      <c r="C52" s="140">
        <v>4803.0799999999981</v>
      </c>
      <c r="D52" s="247">
        <f t="shared" si="11"/>
        <v>3.1823001113097343E-3</v>
      </c>
      <c r="E52" s="215">
        <f t="shared" si="12"/>
        <v>3.46734135399843E-3</v>
      </c>
      <c r="F52" s="52">
        <f t="shared" si="13"/>
        <v>8.3842374981100976E-2</v>
      </c>
      <c r="H52" s="19">
        <v>2161.585</v>
      </c>
      <c r="I52" s="140">
        <v>2441.3510000000015</v>
      </c>
      <c r="J52" s="247">
        <f t="shared" si="14"/>
        <v>5.4561802318073361E-3</v>
      </c>
      <c r="K52" s="215">
        <f t="shared" si="15"/>
        <v>6.2995280466273734E-3</v>
      </c>
      <c r="L52" s="52">
        <f t="shared" si="16"/>
        <v>0.12942632373929383</v>
      </c>
      <c r="N52" s="40">
        <f t="shared" ref="N52" si="18">(H52/B52)*10</f>
        <v>4.8777397422560611</v>
      </c>
      <c r="O52" s="143">
        <f t="shared" ref="O52" si="19">(I52/C52)*10</f>
        <v>5.082886397894689</v>
      </c>
      <c r="P52" s="52">
        <f t="shared" ref="P52" si="20">(O52-N52)/N52</f>
        <v>4.2057728882382538E-2</v>
      </c>
    </row>
    <row r="53" spans="1:16" ht="20.100000000000001" customHeight="1" x14ac:dyDescent="0.25">
      <c r="A53" s="38" t="s">
        <v>201</v>
      </c>
      <c r="B53" s="19">
        <v>5441.5200000000041</v>
      </c>
      <c r="C53" s="140">
        <v>7629.2899999999981</v>
      </c>
      <c r="D53" s="247">
        <f t="shared" si="11"/>
        <v>3.9075781280266996E-3</v>
      </c>
      <c r="E53" s="215">
        <f t="shared" si="12"/>
        <v>5.5075811185003555E-3</v>
      </c>
      <c r="F53" s="52">
        <f t="shared" si="13"/>
        <v>0.40205126508769468</v>
      </c>
      <c r="H53" s="19">
        <v>1620.08</v>
      </c>
      <c r="I53" s="140">
        <v>2275.0740000000001</v>
      </c>
      <c r="J53" s="247">
        <f t="shared" si="14"/>
        <v>4.0893365146160935E-3</v>
      </c>
      <c r="K53" s="215">
        <f t="shared" si="15"/>
        <v>5.8704760074043908E-3</v>
      </c>
      <c r="L53" s="52">
        <f t="shared" si="16"/>
        <v>0.40429731865093094</v>
      </c>
      <c r="N53" s="40">
        <f t="shared" si="9"/>
        <v>2.9772563548420274</v>
      </c>
      <c r="O53" s="143">
        <f t="shared" si="10"/>
        <v>2.9820258503740198</v>
      </c>
      <c r="P53" s="52">
        <f t="shared" si="17"/>
        <v>1.6019767744337957E-3</v>
      </c>
    </row>
    <row r="54" spans="1:16" ht="20.100000000000001" customHeight="1" x14ac:dyDescent="0.25">
      <c r="A54" s="38" t="s">
        <v>202</v>
      </c>
      <c r="B54" s="19">
        <v>4297.0200000000004</v>
      </c>
      <c r="C54" s="140">
        <v>5162.8100000000022</v>
      </c>
      <c r="D54" s="247">
        <f t="shared" si="11"/>
        <v>3.0857079212597356E-3</v>
      </c>
      <c r="E54" s="215">
        <f t="shared" si="12"/>
        <v>3.7270302838671538E-3</v>
      </c>
      <c r="F54" s="52">
        <f t="shared" si="13"/>
        <v>0.20148614621295727</v>
      </c>
      <c r="H54" s="19">
        <v>1859.951</v>
      </c>
      <c r="I54" s="140">
        <v>2051.2010000000005</v>
      </c>
      <c r="J54" s="247">
        <f t="shared" si="14"/>
        <v>4.6948086142022108E-3</v>
      </c>
      <c r="K54" s="215">
        <f t="shared" si="15"/>
        <v>5.2928064128304822E-3</v>
      </c>
      <c r="L54" s="52">
        <f t="shared" si="16"/>
        <v>0.10282528948343288</v>
      </c>
      <c r="N54" s="40">
        <f t="shared" ref="N54" si="21">(H54/B54)*10</f>
        <v>4.3284671702714901</v>
      </c>
      <c r="O54" s="143">
        <f t="shared" ref="O54" si="22">(I54/C54)*10</f>
        <v>3.9730321278528544</v>
      </c>
      <c r="P54" s="52">
        <f t="shared" ref="P54" si="23">(O54-N54)/N54</f>
        <v>-8.2115684013918971E-2</v>
      </c>
    </row>
    <row r="55" spans="1:16" ht="20.100000000000001" customHeight="1" x14ac:dyDescent="0.25">
      <c r="A55" s="38" t="s">
        <v>203</v>
      </c>
      <c r="B55" s="19">
        <v>15398.790000000015</v>
      </c>
      <c r="C55" s="140">
        <v>8828.6599999999962</v>
      </c>
      <c r="D55" s="247">
        <f t="shared" si="11"/>
        <v>1.1057935099398012E-2</v>
      </c>
      <c r="E55" s="215">
        <f t="shared" si="12"/>
        <v>6.3734057976114868E-3</v>
      </c>
      <c r="F55" s="52">
        <f t="shared" si="13"/>
        <v>-0.42666534188725302</v>
      </c>
      <c r="H55" s="19">
        <v>2520.844000000001</v>
      </c>
      <c r="I55" s="140">
        <v>1950.5809999999992</v>
      </c>
      <c r="J55" s="247">
        <f t="shared" si="14"/>
        <v>6.3630064051472118E-3</v>
      </c>
      <c r="K55" s="215">
        <f t="shared" si="15"/>
        <v>5.0331720906655599E-3</v>
      </c>
      <c r="L55" s="52">
        <f t="shared" si="16"/>
        <v>-0.22621907583333262</v>
      </c>
      <c r="N55" s="40">
        <f t="shared" ref="N55" si="24">(H55/B55)*10</f>
        <v>1.6370403129077016</v>
      </c>
      <c r="O55" s="143">
        <f t="shared" ref="O55" si="25">(I55/C55)*10</f>
        <v>2.2093737894538923</v>
      </c>
      <c r="P55" s="52">
        <f t="shared" ref="P55" si="26">(O55-N55)/N55</f>
        <v>0.34961477248511691</v>
      </c>
    </row>
    <row r="56" spans="1:16" ht="20.100000000000001" customHeight="1" x14ac:dyDescent="0.25">
      <c r="A56" s="38" t="s">
        <v>204</v>
      </c>
      <c r="B56" s="19">
        <v>11016.879999999997</v>
      </c>
      <c r="C56" s="140">
        <v>6540.8099999999959</v>
      </c>
      <c r="D56" s="247">
        <f t="shared" si="11"/>
        <v>7.9112673163187382E-3</v>
      </c>
      <c r="E56" s="215">
        <f t="shared" si="12"/>
        <v>4.7218078819520944E-3</v>
      </c>
      <c r="F56" s="52">
        <f t="shared" si="13"/>
        <v>-0.40629198103274272</v>
      </c>
      <c r="H56" s="19">
        <v>2960.6560000000004</v>
      </c>
      <c r="I56" s="140">
        <v>1791.9280000000006</v>
      </c>
      <c r="J56" s="247">
        <f t="shared" si="14"/>
        <v>7.473161009343505E-3</v>
      </c>
      <c r="K56" s="215">
        <f t="shared" si="15"/>
        <v>4.6237926023488191E-3</v>
      </c>
      <c r="L56" s="52">
        <f t="shared" si="16"/>
        <v>-0.39475305472841143</v>
      </c>
      <c r="N56" s="40">
        <f t="shared" ref="N56" si="27">(H56/B56)*10</f>
        <v>2.6873815454103167</v>
      </c>
      <c r="O56" s="143">
        <f t="shared" ref="O56" si="28">(I56/C56)*10</f>
        <v>2.7396117606229224</v>
      </c>
      <c r="P56" s="52">
        <f t="shared" ref="P56" si="29">(O56-N56)/N56</f>
        <v>1.9435355318937819E-2</v>
      </c>
    </row>
    <row r="57" spans="1:16" ht="20.100000000000001" customHeight="1" x14ac:dyDescent="0.25">
      <c r="A57" s="38" t="s">
        <v>205</v>
      </c>
      <c r="B57" s="19">
        <v>5335.0300000000007</v>
      </c>
      <c r="C57" s="140">
        <v>4263.6399999999976</v>
      </c>
      <c r="D57" s="247">
        <f t="shared" si="11"/>
        <v>3.8311072164333255E-3</v>
      </c>
      <c r="E57" s="215">
        <f t="shared" si="12"/>
        <v>3.077919853627644E-3</v>
      </c>
      <c r="F57" s="52">
        <f t="shared" si="13"/>
        <v>-0.20082173858441338</v>
      </c>
      <c r="H57" s="19">
        <v>1734.3359999999996</v>
      </c>
      <c r="I57" s="140">
        <v>1333.8650000000002</v>
      </c>
      <c r="J57" s="247">
        <f t="shared" si="14"/>
        <v>4.377736613879077E-3</v>
      </c>
      <c r="K57" s="215">
        <f t="shared" si="15"/>
        <v>3.4418319929885614E-3</v>
      </c>
      <c r="L57" s="52">
        <f t="shared" ref="L57:L58" si="30">(I57-H57)/H57</f>
        <v>-0.23090739049411385</v>
      </c>
      <c r="N57" s="40">
        <f t="shared" ref="N57:N58" si="31">(H57/B57)*10</f>
        <v>3.2508458246720249</v>
      </c>
      <c r="O57" s="143">
        <f t="shared" ref="O57:O58" si="32">(I57/C57)*10</f>
        <v>3.1284653488568477</v>
      </c>
      <c r="P57" s="52">
        <f t="shared" ref="P57:P58" si="33">(O57-N57)/N57</f>
        <v>-3.7645733576898883E-2</v>
      </c>
    </row>
    <row r="58" spans="1:16" ht="20.100000000000001" customHeight="1" x14ac:dyDescent="0.25">
      <c r="A58" s="38" t="s">
        <v>206</v>
      </c>
      <c r="B58" s="19">
        <v>3280.49</v>
      </c>
      <c r="C58" s="140">
        <v>4044.5700000000006</v>
      </c>
      <c r="D58" s="247">
        <f t="shared" si="11"/>
        <v>2.3557335033612477E-3</v>
      </c>
      <c r="E58" s="215">
        <f t="shared" si="12"/>
        <v>2.9197733163181618E-3</v>
      </c>
      <c r="F58" s="52">
        <f t="shared" si="13"/>
        <v>0.23291642407079458</v>
      </c>
      <c r="H58" s="19">
        <v>722.25099999999964</v>
      </c>
      <c r="I58" s="140">
        <v>817.31399999999974</v>
      </c>
      <c r="J58" s="247">
        <f t="shared" si="14"/>
        <v>1.8230750253184944E-3</v>
      </c>
      <c r="K58" s="215">
        <f t="shared" si="15"/>
        <v>2.1089521604641037E-3</v>
      </c>
      <c r="L58" s="52">
        <f t="shared" si="30"/>
        <v>0.1316204477390826</v>
      </c>
      <c r="N58" s="40">
        <f t="shared" si="31"/>
        <v>2.2016558501931103</v>
      </c>
      <c r="O58" s="143">
        <f t="shared" si="32"/>
        <v>2.0207685860301581</v>
      </c>
      <c r="P58" s="52">
        <f t="shared" si="33"/>
        <v>-8.2159645499130268E-2</v>
      </c>
    </row>
    <row r="59" spans="1:16" ht="20.100000000000001" customHeight="1" x14ac:dyDescent="0.25">
      <c r="A59" s="38" t="s">
        <v>207</v>
      </c>
      <c r="B59" s="19">
        <v>1027.57</v>
      </c>
      <c r="C59" s="140">
        <v>795.20999999999992</v>
      </c>
      <c r="D59" s="247">
        <f t="shared" si="11"/>
        <v>7.3790228778289747E-4</v>
      </c>
      <c r="E59" s="215">
        <f t="shared" si="12"/>
        <v>5.7406175164958573E-4</v>
      </c>
      <c r="F59" s="52">
        <f t="shared" si="13"/>
        <v>-0.22612571406327553</v>
      </c>
      <c r="H59" s="19">
        <v>400.82600000000002</v>
      </c>
      <c r="I59" s="140">
        <v>357.30200000000008</v>
      </c>
      <c r="J59" s="247">
        <f t="shared" si="14"/>
        <v>1.011747813569398E-3</v>
      </c>
      <c r="K59" s="215">
        <f t="shared" si="15"/>
        <v>9.219624585387569E-4</v>
      </c>
      <c r="L59" s="52">
        <f t="shared" si="16"/>
        <v>-0.10858577038415657</v>
      </c>
      <c r="N59" s="40">
        <f t="shared" si="9"/>
        <v>3.900717226077056</v>
      </c>
      <c r="O59" s="143">
        <f t="shared" si="10"/>
        <v>4.4931779026923717</v>
      </c>
      <c r="P59" s="52">
        <f t="shared" si="17"/>
        <v>0.15188506171495861</v>
      </c>
    </row>
    <row r="60" spans="1:16" ht="20.100000000000001" customHeight="1" x14ac:dyDescent="0.25">
      <c r="A60" s="38" t="s">
        <v>208</v>
      </c>
      <c r="B60" s="19">
        <v>479.69000000000017</v>
      </c>
      <c r="C60" s="140">
        <v>711.2199999999998</v>
      </c>
      <c r="D60" s="247">
        <f t="shared" si="11"/>
        <v>3.4446738268592721E-4</v>
      </c>
      <c r="E60" s="215">
        <f t="shared" si="12"/>
        <v>5.134294073367014E-4</v>
      </c>
      <c r="F60" s="52">
        <f t="shared" si="13"/>
        <v>0.48266588838624852</v>
      </c>
      <c r="H60" s="19">
        <v>365.83299999999997</v>
      </c>
      <c r="I60" s="140">
        <v>336.55800000000005</v>
      </c>
      <c r="J60" s="247">
        <f t="shared" si="14"/>
        <v>9.2341998244009507E-4</v>
      </c>
      <c r="K60" s="215">
        <f t="shared" si="15"/>
        <v>8.6843578015484641E-4</v>
      </c>
      <c r="L60" s="52">
        <f t="shared" si="16"/>
        <v>-8.00228519570403E-2</v>
      </c>
      <c r="N60" s="40">
        <f t="shared" si="9"/>
        <v>7.6264462465342167</v>
      </c>
      <c r="O60" s="143">
        <f t="shared" si="10"/>
        <v>4.7321222687775952</v>
      </c>
      <c r="P60" s="52">
        <f t="shared" si="17"/>
        <v>-0.379511489912084</v>
      </c>
    </row>
    <row r="61" spans="1:16" ht="20.100000000000001" customHeight="1" thickBot="1" x14ac:dyDescent="0.3">
      <c r="A61" s="8" t="s">
        <v>17</v>
      </c>
      <c r="B61" s="196">
        <f>B62-SUM(B39:B60)</f>
        <v>2548.5500000000466</v>
      </c>
      <c r="C61" s="142">
        <f>C62-SUM(C39:C60)</f>
        <v>1693.5399999993388</v>
      </c>
      <c r="D61" s="247">
        <f t="shared" si="11"/>
        <v>1.8301243472747723E-3</v>
      </c>
      <c r="E61" s="215">
        <f t="shared" si="12"/>
        <v>1.22256578625553E-3</v>
      </c>
      <c r="F61" s="52">
        <f t="shared" si="13"/>
        <v>-0.33548880736132003</v>
      </c>
      <c r="H61" s="19">
        <f>H62-SUM(H39:H60)</f>
        <v>936.05900000000838</v>
      </c>
      <c r="I61" s="140">
        <f>I62-SUM(I39:I60)</f>
        <v>833.07699999993201</v>
      </c>
      <c r="J61" s="247">
        <f t="shared" si="14"/>
        <v>2.3627600171195621E-3</v>
      </c>
      <c r="K61" s="215">
        <f t="shared" si="15"/>
        <v>2.1496261399937006E-3</v>
      </c>
      <c r="L61" s="52">
        <f t="shared" si="16"/>
        <v>-0.11001656946845813</v>
      </c>
      <c r="N61" s="40">
        <f t="shared" si="9"/>
        <v>3.6729081242274675</v>
      </c>
      <c r="O61" s="143">
        <f t="shared" si="10"/>
        <v>4.9191456948182939</v>
      </c>
      <c r="P61" s="52">
        <f t="shared" si="17"/>
        <v>0.33930540281427563</v>
      </c>
    </row>
    <row r="62" spans="1:16" s="1" customFormat="1" ht="26.25" customHeight="1" thickBot="1" x14ac:dyDescent="0.3">
      <c r="A62" s="12" t="s">
        <v>18</v>
      </c>
      <c r="B62" s="17">
        <v>1392555.6500000001</v>
      </c>
      <c r="C62" s="145">
        <v>1385234.2499999995</v>
      </c>
      <c r="D62" s="253">
        <f>SUM(D39:D61)</f>
        <v>1</v>
      </c>
      <c r="E62" s="254">
        <f>SUM(E39:E61)</f>
        <v>0.99999999999999989</v>
      </c>
      <c r="F62" s="57">
        <f t="shared" si="13"/>
        <v>-5.2575277691779172E-3</v>
      </c>
      <c r="H62" s="17">
        <v>396171.84699999995</v>
      </c>
      <c r="I62" s="145">
        <v>387545.06400000019</v>
      </c>
      <c r="J62" s="253">
        <f t="shared" si="14"/>
        <v>1</v>
      </c>
      <c r="K62" s="254">
        <f t="shared" si="15"/>
        <v>1</v>
      </c>
      <c r="L62" s="57">
        <f t="shared" si="16"/>
        <v>-2.1775355985857732E-2</v>
      </c>
      <c r="N62" s="37">
        <f t="shared" si="9"/>
        <v>2.8449264989876699</v>
      </c>
      <c r="O62" s="150">
        <f t="shared" si="10"/>
        <v>2.7976861242060709</v>
      </c>
      <c r="P62" s="57">
        <f t="shared" si="17"/>
        <v>-1.6605130149551811E-2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B37</f>
        <v>jan-nov</v>
      </c>
      <c r="C66" s="349"/>
      <c r="D66" s="357" t="str">
        <f>B66</f>
        <v>jan-nov</v>
      </c>
      <c r="E66" s="349"/>
      <c r="F66" s="131" t="str">
        <f>F37</f>
        <v>2022 / 2021</v>
      </c>
      <c r="H66" s="344" t="str">
        <f>B66</f>
        <v>jan-nov</v>
      </c>
      <c r="I66" s="349"/>
      <c r="J66" s="357" t="str">
        <f>B66</f>
        <v>jan-nov</v>
      </c>
      <c r="K66" s="345"/>
      <c r="L66" s="131" t="str">
        <f>F66</f>
        <v>2022 / 2021</v>
      </c>
      <c r="N66" s="344" t="str">
        <f>B66</f>
        <v>jan-nov</v>
      </c>
      <c r="O66" s="345"/>
      <c r="P66" s="131" t="str">
        <f>L66</f>
        <v>2022 / 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1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"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153</v>
      </c>
      <c r="B68" s="39">
        <v>257688.75000000006</v>
      </c>
      <c r="C68" s="147">
        <v>233665.79999999984</v>
      </c>
      <c r="D68" s="247">
        <f>B68/$B$96</f>
        <v>0.15565211737044449</v>
      </c>
      <c r="E68" s="246">
        <f>C68/$C$96</f>
        <v>0.13919216827058828</v>
      </c>
      <c r="F68" s="61">
        <f>(C68-B68)/B68</f>
        <v>-9.3224675116784145E-2</v>
      </c>
      <c r="H68" s="19">
        <v>97808.978000000017</v>
      </c>
      <c r="I68" s="147">
        <v>99686.413000000015</v>
      </c>
      <c r="J68" s="245">
        <f>H68/$H$96</f>
        <v>0.21118278805976587</v>
      </c>
      <c r="K68" s="246">
        <f>I68/$I$96</f>
        <v>0.2042718089764414</v>
      </c>
      <c r="L68" s="58">
        <f>(I68-H68)/H68</f>
        <v>1.9194914806286979E-2</v>
      </c>
      <c r="N68" s="41">
        <f t="shared" ref="N68:N96" si="34">(H68/B68)*10</f>
        <v>3.7956246828780844</v>
      </c>
      <c r="O68" s="149">
        <f t="shared" ref="O68:O96" si="35">(I68/C68)*10</f>
        <v>4.2661961228386902</v>
      </c>
      <c r="P68" s="61">
        <f>(O68-N68)/N68</f>
        <v>0.12397733687509603</v>
      </c>
    </row>
    <row r="69" spans="1:16" ht="20.100000000000001" customHeight="1" x14ac:dyDescent="0.25">
      <c r="A69" s="38" t="s">
        <v>154</v>
      </c>
      <c r="B69" s="19">
        <v>253323.13999999987</v>
      </c>
      <c r="C69" s="140">
        <v>221184.95999999993</v>
      </c>
      <c r="D69" s="247">
        <f t="shared" ref="D69:D95" si="36">B69/$B$96</f>
        <v>0.1530151514954747</v>
      </c>
      <c r="E69" s="215">
        <f t="shared" ref="E69:E95" si="37">C69/$C$96</f>
        <v>0.13175746802160757</v>
      </c>
      <c r="F69" s="52">
        <f t="shared" ref="F69:F96" si="38">(C69-B69)/B69</f>
        <v>-0.1268663415430582</v>
      </c>
      <c r="H69" s="19">
        <v>90047.916000000012</v>
      </c>
      <c r="I69" s="140">
        <v>79150.167999999947</v>
      </c>
      <c r="J69" s="214">
        <f t="shared" ref="J69:J96" si="39">H69/$H$96</f>
        <v>0.19442560743096199</v>
      </c>
      <c r="K69" s="215">
        <f t="shared" ref="K69:K96" si="40">I69/$I$96</f>
        <v>0.16219008700964324</v>
      </c>
      <c r="L69" s="59">
        <f t="shared" ref="L69:L96" si="41">(I69-H69)/H69</f>
        <v>-0.12102165695872477</v>
      </c>
      <c r="N69" s="40">
        <f t="shared" si="34"/>
        <v>3.5546660285357294</v>
      </c>
      <c r="O69" s="143">
        <f t="shared" si="35"/>
        <v>3.5784606692968621</v>
      </c>
      <c r="P69" s="52">
        <f t="shared" ref="P69:P96" si="42">(O69-N69)/N69</f>
        <v>6.6939173948035837E-3</v>
      </c>
    </row>
    <row r="70" spans="1:16" ht="20.100000000000001" customHeight="1" x14ac:dyDescent="0.25">
      <c r="A70" s="38" t="s">
        <v>155</v>
      </c>
      <c r="B70" s="19">
        <v>248283.92999999996</v>
      </c>
      <c r="C70" s="140">
        <v>220724.78000000009</v>
      </c>
      <c r="D70" s="247">
        <f t="shared" si="36"/>
        <v>0.14997131001471817</v>
      </c>
      <c r="E70" s="215">
        <f t="shared" si="37"/>
        <v>0.13148334381517796</v>
      </c>
      <c r="F70" s="52">
        <f t="shared" si="38"/>
        <v>-0.11099852495487679</v>
      </c>
      <c r="H70" s="19">
        <v>68384.988999999972</v>
      </c>
      <c r="I70" s="140">
        <v>66159.138999999966</v>
      </c>
      <c r="J70" s="214">
        <f t="shared" si="39"/>
        <v>0.14765242346624266</v>
      </c>
      <c r="K70" s="215">
        <f t="shared" si="40"/>
        <v>0.13556959867593818</v>
      </c>
      <c r="L70" s="59">
        <f t="shared" si="41"/>
        <v>-3.254880979801001E-2</v>
      </c>
      <c r="N70" s="40">
        <f t="shared" si="34"/>
        <v>2.7543058868127304</v>
      </c>
      <c r="O70" s="143">
        <f t="shared" si="35"/>
        <v>2.9973589281638402</v>
      </c>
      <c r="P70" s="52">
        <f t="shared" si="42"/>
        <v>8.8244752521794034E-2</v>
      </c>
    </row>
    <row r="71" spans="1:16" ht="20.100000000000001" customHeight="1" x14ac:dyDescent="0.25">
      <c r="A71" s="38" t="s">
        <v>156</v>
      </c>
      <c r="B71" s="19">
        <v>124974.51000000002</v>
      </c>
      <c r="C71" s="140">
        <v>117715.09000000011</v>
      </c>
      <c r="D71" s="247">
        <f t="shared" si="36"/>
        <v>7.5488538396937338E-2</v>
      </c>
      <c r="E71" s="215">
        <f t="shared" si="37"/>
        <v>7.0121595095505931E-2</v>
      </c>
      <c r="F71" s="52">
        <f t="shared" si="38"/>
        <v>-5.8087205142872009E-2</v>
      </c>
      <c r="H71" s="19">
        <v>47783.709000000003</v>
      </c>
      <c r="I71" s="140">
        <v>49304.792000000009</v>
      </c>
      <c r="J71" s="214">
        <f t="shared" si="39"/>
        <v>0.10317147870062117</v>
      </c>
      <c r="K71" s="215">
        <f t="shared" si="40"/>
        <v>0.10103261567900108</v>
      </c>
      <c r="L71" s="59">
        <f t="shared" si="41"/>
        <v>3.1832669163459157E-2</v>
      </c>
      <c r="N71" s="40">
        <f t="shared" si="34"/>
        <v>3.8234764033081619</v>
      </c>
      <c r="O71" s="143">
        <f t="shared" si="35"/>
        <v>4.1884852655679037</v>
      </c>
      <c r="P71" s="52">
        <f t="shared" si="42"/>
        <v>9.5465179788719906E-2</v>
      </c>
    </row>
    <row r="72" spans="1:16" ht="20.100000000000001" customHeight="1" x14ac:dyDescent="0.25">
      <c r="A72" s="38" t="s">
        <v>157</v>
      </c>
      <c r="B72" s="19">
        <v>187224.39999999997</v>
      </c>
      <c r="C72" s="140">
        <v>322683.3699999997</v>
      </c>
      <c r="D72" s="247">
        <f t="shared" si="36"/>
        <v>0.11308943166285308</v>
      </c>
      <c r="E72" s="215">
        <f t="shared" si="37"/>
        <v>0.19221896373008154</v>
      </c>
      <c r="F72" s="52">
        <f t="shared" si="38"/>
        <v>0.72351130515039586</v>
      </c>
      <c r="H72" s="19">
        <v>22082.788000000008</v>
      </c>
      <c r="I72" s="140">
        <v>46383.574999999975</v>
      </c>
      <c r="J72" s="214">
        <f t="shared" si="39"/>
        <v>4.7679720546438403E-2</v>
      </c>
      <c r="K72" s="215">
        <f t="shared" si="40"/>
        <v>9.5046621569625914E-2</v>
      </c>
      <c r="L72" s="59">
        <f t="shared" si="41"/>
        <v>1.1004401708697271</v>
      </c>
      <c r="N72" s="40">
        <f t="shared" si="34"/>
        <v>1.1794823751605032</v>
      </c>
      <c r="O72" s="143">
        <f t="shared" si="35"/>
        <v>1.4374330787483725</v>
      </c>
      <c r="P72" s="52">
        <f t="shared" si="42"/>
        <v>0.21869822645952419</v>
      </c>
    </row>
    <row r="73" spans="1:16" ht="20.100000000000001" customHeight="1" x14ac:dyDescent="0.25">
      <c r="A73" s="38" t="s">
        <v>158</v>
      </c>
      <c r="B73" s="19">
        <v>100356.85999999997</v>
      </c>
      <c r="C73" s="140">
        <v>91084.460000000021</v>
      </c>
      <c r="D73" s="247">
        <f t="shared" si="36"/>
        <v>6.0618702801923857E-2</v>
      </c>
      <c r="E73" s="215">
        <f t="shared" si="37"/>
        <v>5.425801928718571E-2</v>
      </c>
      <c r="F73" s="52">
        <f t="shared" si="38"/>
        <v>-9.2394281766089062E-2</v>
      </c>
      <c r="H73" s="19">
        <v>33042.635999999977</v>
      </c>
      <c r="I73" s="140">
        <v>32030.853999999996</v>
      </c>
      <c r="J73" s="214">
        <f t="shared" si="39"/>
        <v>7.1343511996659281E-2</v>
      </c>
      <c r="K73" s="215">
        <f t="shared" si="40"/>
        <v>6.5635830327652397E-2</v>
      </c>
      <c r="L73" s="59">
        <f t="shared" si="41"/>
        <v>-3.0620498921453534E-2</v>
      </c>
      <c r="N73" s="40">
        <f t="shared" si="34"/>
        <v>3.2925139347723698</v>
      </c>
      <c r="O73" s="143">
        <f t="shared" si="35"/>
        <v>3.5166101879508305</v>
      </c>
      <c r="P73" s="52">
        <f t="shared" si="42"/>
        <v>6.8062355275636449E-2</v>
      </c>
    </row>
    <row r="74" spans="1:16" ht="20.100000000000001" customHeight="1" x14ac:dyDescent="0.25">
      <c r="A74" s="38" t="s">
        <v>159</v>
      </c>
      <c r="B74" s="19">
        <v>48308.409999999982</v>
      </c>
      <c r="C74" s="140">
        <v>36857.140000000014</v>
      </c>
      <c r="D74" s="247">
        <f t="shared" si="36"/>
        <v>2.9179800450347751E-2</v>
      </c>
      <c r="E74" s="215">
        <f t="shared" si="37"/>
        <v>2.1955396266174321E-2</v>
      </c>
      <c r="F74" s="52">
        <f t="shared" si="38"/>
        <v>-0.23704506109805668</v>
      </c>
      <c r="H74" s="19">
        <v>13459.087999999992</v>
      </c>
      <c r="I74" s="140">
        <v>11304.916999999999</v>
      </c>
      <c r="J74" s="214">
        <f t="shared" si="39"/>
        <v>2.9059988016455256E-2</v>
      </c>
      <c r="K74" s="215">
        <f t="shared" si="40"/>
        <v>2.3165402148821672E-2</v>
      </c>
      <c r="L74" s="59">
        <f t="shared" si="41"/>
        <v>-0.16005326661063471</v>
      </c>
      <c r="N74" s="40">
        <f t="shared" si="34"/>
        <v>2.7860755508202395</v>
      </c>
      <c r="O74" s="143">
        <f t="shared" si="35"/>
        <v>3.067225780405098</v>
      </c>
      <c r="P74" s="52">
        <f t="shared" si="42"/>
        <v>0.100912636594541</v>
      </c>
    </row>
    <row r="75" spans="1:16" ht="20.100000000000001" customHeight="1" x14ac:dyDescent="0.25">
      <c r="A75" s="38" t="s">
        <v>160</v>
      </c>
      <c r="B75" s="19">
        <v>1488.6799999999987</v>
      </c>
      <c r="C75" s="140">
        <v>4644.8500000000049</v>
      </c>
      <c r="D75" s="247">
        <f t="shared" si="36"/>
        <v>8.9920958554470473E-4</v>
      </c>
      <c r="E75" s="215">
        <f t="shared" si="37"/>
        <v>2.7668864797143746E-3</v>
      </c>
      <c r="F75" s="52">
        <f t="shared" si="38"/>
        <v>2.120113120348234</v>
      </c>
      <c r="H75" s="19">
        <v>3433.7529999999988</v>
      </c>
      <c r="I75" s="140">
        <v>10779.080000000004</v>
      </c>
      <c r="J75" s="214">
        <f t="shared" si="39"/>
        <v>7.4139362957926502E-3</v>
      </c>
      <c r="K75" s="215">
        <f t="shared" si="40"/>
        <v>2.2087886447491902E-2</v>
      </c>
      <c r="L75" s="59">
        <f t="shared" si="41"/>
        <v>2.1391541558172666</v>
      </c>
      <c r="N75" s="40">
        <f t="shared" si="34"/>
        <v>23.065756240427774</v>
      </c>
      <c r="O75" s="143">
        <f t="shared" si="35"/>
        <v>23.206519047977849</v>
      </c>
      <c r="P75" s="52">
        <f t="shared" si="42"/>
        <v>6.1026747219047493E-3</v>
      </c>
    </row>
    <row r="76" spans="1:16" ht="20.100000000000001" customHeight="1" x14ac:dyDescent="0.25">
      <c r="A76" s="38" t="s">
        <v>195</v>
      </c>
      <c r="B76" s="19">
        <v>40226.1</v>
      </c>
      <c r="C76" s="140">
        <v>38470.030000000006</v>
      </c>
      <c r="D76" s="247">
        <f t="shared" si="36"/>
        <v>2.429783076892272E-2</v>
      </c>
      <c r="E76" s="215">
        <f t="shared" si="37"/>
        <v>2.2916177246026521E-2</v>
      </c>
      <c r="F76" s="52">
        <f t="shared" si="38"/>
        <v>-4.3654990168074767E-2</v>
      </c>
      <c r="H76" s="19">
        <v>9756.2050000000017</v>
      </c>
      <c r="I76" s="140">
        <v>8833.7959999999966</v>
      </c>
      <c r="J76" s="214">
        <f t="shared" si="39"/>
        <v>2.1064963717161302E-2</v>
      </c>
      <c r="K76" s="215">
        <f t="shared" si="40"/>
        <v>1.8101719529710146E-2</v>
      </c>
      <c r="L76" s="59">
        <f t="shared" si="41"/>
        <v>-9.4545881313482544E-2</v>
      </c>
      <c r="N76" s="40">
        <f t="shared" si="34"/>
        <v>2.4253420043205782</v>
      </c>
      <c r="O76" s="143">
        <f t="shared" si="35"/>
        <v>2.296279987304402</v>
      </c>
      <c r="P76" s="52">
        <f t="shared" si="42"/>
        <v>-5.3213945409043853E-2</v>
      </c>
    </row>
    <row r="77" spans="1:16" ht="20.100000000000001" customHeight="1" x14ac:dyDescent="0.25">
      <c r="A77" s="38" t="s">
        <v>161</v>
      </c>
      <c r="B77" s="19">
        <v>18480.39</v>
      </c>
      <c r="C77" s="140">
        <v>18881.38</v>
      </c>
      <c r="D77" s="247">
        <f t="shared" si="36"/>
        <v>1.1162737346242657E-2</v>
      </c>
      <c r="E77" s="215">
        <f t="shared" si="37"/>
        <v>1.1247432110907639E-2</v>
      </c>
      <c r="F77" s="52">
        <f t="shared" si="38"/>
        <v>2.1698135158403131E-2</v>
      </c>
      <c r="H77" s="19">
        <v>6272.8800000000028</v>
      </c>
      <c r="I77" s="140">
        <v>8089.2670000000026</v>
      </c>
      <c r="J77" s="214">
        <f t="shared" si="39"/>
        <v>1.3543994780973423E-2</v>
      </c>
      <c r="K77" s="215">
        <f t="shared" si="40"/>
        <v>1.6576072442123398E-2</v>
      </c>
      <c r="L77" s="59">
        <f t="shared" si="41"/>
        <v>0.28956189182640174</v>
      </c>
      <c r="N77" s="40">
        <f t="shared" si="34"/>
        <v>3.3943439505335133</v>
      </c>
      <c r="O77" s="143">
        <f t="shared" si="35"/>
        <v>4.2842562355082112</v>
      </c>
      <c r="P77" s="52">
        <f t="shared" si="42"/>
        <v>0.26217504706169331</v>
      </c>
    </row>
    <row r="78" spans="1:16" ht="20.100000000000001" customHeight="1" x14ac:dyDescent="0.25">
      <c r="A78" s="38" t="s">
        <v>197</v>
      </c>
      <c r="B78" s="19">
        <v>42705.020000000004</v>
      </c>
      <c r="C78" s="140">
        <v>26573.150000000005</v>
      </c>
      <c r="D78" s="247">
        <f t="shared" si="36"/>
        <v>2.5795176488485345E-2</v>
      </c>
      <c r="E78" s="215">
        <f t="shared" si="37"/>
        <v>1.5829335599302878E-2</v>
      </c>
      <c r="F78" s="52">
        <f t="shared" si="38"/>
        <v>-0.37775114026407192</v>
      </c>
      <c r="H78" s="19">
        <v>13189.456999999995</v>
      </c>
      <c r="I78" s="140">
        <v>8054.0979999999981</v>
      </c>
      <c r="J78" s="214">
        <f t="shared" si="39"/>
        <v>2.847781828631717E-2</v>
      </c>
      <c r="K78" s="215">
        <f t="shared" si="40"/>
        <v>1.6504006098940868E-2</v>
      </c>
      <c r="L78" s="59">
        <f t="shared" si="41"/>
        <v>-0.38935332970872105</v>
      </c>
      <c r="N78" s="40">
        <f t="shared" si="34"/>
        <v>3.0885027099858502</v>
      </c>
      <c r="O78" s="143">
        <f t="shared" si="35"/>
        <v>3.0309157928209478</v>
      </c>
      <c r="P78" s="52">
        <f t="shared" si="42"/>
        <v>-1.8645577670600853E-2</v>
      </c>
    </row>
    <row r="79" spans="1:16" ht="20.100000000000001" customHeight="1" x14ac:dyDescent="0.25">
      <c r="A79" s="38" t="s">
        <v>162</v>
      </c>
      <c r="B79" s="19">
        <v>91890.889999999941</v>
      </c>
      <c r="C79" s="140">
        <v>98950.929999999964</v>
      </c>
      <c r="D79" s="247">
        <f t="shared" si="36"/>
        <v>5.5504990402392769E-2</v>
      </c>
      <c r="E79" s="215">
        <f t="shared" si="37"/>
        <v>5.8943989659981079E-2</v>
      </c>
      <c r="F79" s="52">
        <f t="shared" si="38"/>
        <v>7.683068473926008E-2</v>
      </c>
      <c r="H79" s="19">
        <v>6012.9599999999982</v>
      </c>
      <c r="I79" s="140">
        <v>7356.0439999999999</v>
      </c>
      <c r="J79" s="214">
        <f t="shared" si="39"/>
        <v>1.2982792410854647E-2</v>
      </c>
      <c r="K79" s="215">
        <f t="shared" si="40"/>
        <v>1.5073592975908339E-2</v>
      </c>
      <c r="L79" s="59">
        <f t="shared" si="41"/>
        <v>0.22336486522444887</v>
      </c>
      <c r="N79" s="40">
        <f t="shared" si="34"/>
        <v>0.65435866384578523</v>
      </c>
      <c r="O79" s="143">
        <f t="shared" si="35"/>
        <v>0.7434032201617512</v>
      </c>
      <c r="P79" s="52">
        <f t="shared" si="42"/>
        <v>0.13607912790920329</v>
      </c>
    </row>
    <row r="80" spans="1:16" ht="20.100000000000001" customHeight="1" x14ac:dyDescent="0.25">
      <c r="A80" s="38" t="s">
        <v>163</v>
      </c>
      <c r="B80" s="19">
        <v>8335.1700000000055</v>
      </c>
      <c r="C80" s="140">
        <v>7428</v>
      </c>
      <c r="D80" s="247">
        <f t="shared" si="36"/>
        <v>5.03470508178028E-3</v>
      </c>
      <c r="E80" s="215">
        <f t="shared" si="37"/>
        <v>4.4247785765564769E-3</v>
      </c>
      <c r="F80" s="52">
        <f t="shared" si="38"/>
        <v>-0.10883641245469558</v>
      </c>
      <c r="H80" s="19">
        <v>5166.1050000000014</v>
      </c>
      <c r="I80" s="140">
        <v>5007.1210000000001</v>
      </c>
      <c r="J80" s="214">
        <f t="shared" si="39"/>
        <v>1.1154318137436186E-2</v>
      </c>
      <c r="K80" s="215">
        <f t="shared" si="40"/>
        <v>1.0260311647826351E-2</v>
      </c>
      <c r="L80" s="59">
        <f t="shared" si="41"/>
        <v>-3.0774442253883968E-2</v>
      </c>
      <c r="N80" s="40">
        <f t="shared" si="34"/>
        <v>6.1979599696226924</v>
      </c>
      <c r="O80" s="143">
        <f t="shared" si="35"/>
        <v>6.7408737210554657</v>
      </c>
      <c r="P80" s="52">
        <f t="shared" si="42"/>
        <v>8.7595556294924534E-2</v>
      </c>
    </row>
    <row r="81" spans="1:16" ht="20.100000000000001" customHeight="1" x14ac:dyDescent="0.25">
      <c r="A81" s="38" t="s">
        <v>209</v>
      </c>
      <c r="B81" s="19">
        <v>12118.58</v>
      </c>
      <c r="C81" s="140">
        <v>14783.430000000002</v>
      </c>
      <c r="D81" s="247">
        <f t="shared" si="36"/>
        <v>7.3200038283515309E-3</v>
      </c>
      <c r="E81" s="215">
        <f t="shared" si="37"/>
        <v>8.8063279956949823E-3</v>
      </c>
      <c r="F81" s="52">
        <f t="shared" ref="F81:F86" si="43">(C81-B81)/B81</f>
        <v>0.21989787582373529</v>
      </c>
      <c r="H81" s="19">
        <v>3603.48</v>
      </c>
      <c r="I81" s="140">
        <v>4394.0290000000014</v>
      </c>
      <c r="J81" s="214">
        <f t="shared" si="39"/>
        <v>7.7803998025376053E-3</v>
      </c>
      <c r="K81" s="215">
        <f t="shared" si="40"/>
        <v>9.0039978921194006E-3</v>
      </c>
      <c r="L81" s="59">
        <f>(I81-H81)/H81</f>
        <v>0.21938487240112373</v>
      </c>
      <c r="N81" s="40">
        <f t="shared" si="34"/>
        <v>2.9735166991512205</v>
      </c>
      <c r="O81" s="143">
        <f t="shared" si="35"/>
        <v>2.9722662467370569</v>
      </c>
      <c r="P81" s="52">
        <f>(O81-N81)/N81</f>
        <v>-4.2052981055078583E-4</v>
      </c>
    </row>
    <row r="82" spans="1:16" ht="20.100000000000001" customHeight="1" x14ac:dyDescent="0.25">
      <c r="A82" s="38" t="s">
        <v>210</v>
      </c>
      <c r="B82" s="19">
        <v>15310.539999999994</v>
      </c>
      <c r="C82" s="140">
        <v>18055.120000000003</v>
      </c>
      <c r="D82" s="247">
        <f t="shared" si="36"/>
        <v>9.2480481553225882E-3</v>
      </c>
      <c r="E82" s="215">
        <f t="shared" si="37"/>
        <v>1.0755238041620407E-2</v>
      </c>
      <c r="F82" s="52">
        <f>(C82-B82)/B82</f>
        <v>0.17926082293635692</v>
      </c>
      <c r="H82" s="19">
        <v>3099.5610000000015</v>
      </c>
      <c r="I82" s="140">
        <v>4373.4490000000014</v>
      </c>
      <c r="J82" s="214">
        <f t="shared" si="39"/>
        <v>6.6923706506913519E-3</v>
      </c>
      <c r="K82" s="215">
        <f t="shared" si="40"/>
        <v>8.9618265098595617E-3</v>
      </c>
      <c r="L82" s="59">
        <f>(I82-H82)/H82</f>
        <v>0.41098981436403392</v>
      </c>
      <c r="N82" s="40">
        <f t="shared" si="34"/>
        <v>2.0244622332066688</v>
      </c>
      <c r="O82" s="143">
        <f t="shared" si="35"/>
        <v>2.4222763404507979</v>
      </c>
      <c r="P82" s="52">
        <f>(O82-N82)/N82</f>
        <v>0.19650359523576147</v>
      </c>
    </row>
    <row r="83" spans="1:16" ht="20.100000000000001" customHeight="1" x14ac:dyDescent="0.25">
      <c r="A83" s="38" t="s">
        <v>165</v>
      </c>
      <c r="B83" s="19">
        <v>34440.100000000006</v>
      </c>
      <c r="C83" s="140">
        <v>33645.109999999986</v>
      </c>
      <c r="D83" s="247">
        <f t="shared" si="36"/>
        <v>2.0802904618264648E-2</v>
      </c>
      <c r="E83" s="215">
        <f t="shared" si="37"/>
        <v>2.0042025031487078E-2</v>
      </c>
      <c r="F83" s="52">
        <f>(C83-B83)/B83</f>
        <v>-2.3083266308751127E-2</v>
      </c>
      <c r="H83" s="19">
        <v>3587.9260000000008</v>
      </c>
      <c r="I83" s="140">
        <v>3895.3889999999978</v>
      </c>
      <c r="J83" s="214">
        <f t="shared" si="39"/>
        <v>7.7468166166926268E-3</v>
      </c>
      <c r="K83" s="215">
        <f t="shared" si="40"/>
        <v>7.9822127584922783E-3</v>
      </c>
      <c r="L83" s="59">
        <f>(I83-H83)/H83</f>
        <v>8.5693796360347713E-2</v>
      </c>
      <c r="N83" s="40">
        <f t="shared" si="34"/>
        <v>1.0417873351122675</v>
      </c>
      <c r="O83" s="143">
        <f t="shared" si="35"/>
        <v>1.1577875655630194</v>
      </c>
      <c r="P83" s="52">
        <f>(O83-N83)/N83</f>
        <v>0.11134732256871911</v>
      </c>
    </row>
    <row r="84" spans="1:16" ht="20.100000000000001" customHeight="1" x14ac:dyDescent="0.25">
      <c r="A84" s="38" t="s">
        <v>164</v>
      </c>
      <c r="B84" s="19">
        <v>12936.159999999993</v>
      </c>
      <c r="C84" s="140">
        <v>10525.910000000002</v>
      </c>
      <c r="D84" s="247">
        <f t="shared" si="36"/>
        <v>7.8138478868124712E-3</v>
      </c>
      <c r="E84" s="215">
        <f t="shared" si="37"/>
        <v>6.2701697720465256E-3</v>
      </c>
      <c r="F84" s="52">
        <f t="shared" si="43"/>
        <v>-0.1863188148569585</v>
      </c>
      <c r="H84" s="19">
        <v>4260.1629999999996</v>
      </c>
      <c r="I84" s="140">
        <v>3588.6299999999997</v>
      </c>
      <c r="J84" s="214">
        <f t="shared" si="39"/>
        <v>9.1982670540638519E-3</v>
      </c>
      <c r="K84" s="215">
        <f t="shared" si="40"/>
        <v>7.3536194129798487E-3</v>
      </c>
      <c r="L84" s="59">
        <f t="shared" si="41"/>
        <v>-0.15763082304597265</v>
      </c>
      <c r="N84" s="40">
        <f t="shared" si="34"/>
        <v>3.2932207084637186</v>
      </c>
      <c r="O84" s="143">
        <f t="shared" si="35"/>
        <v>3.4093299296687878</v>
      </c>
      <c r="P84" s="52">
        <f t="shared" si="42"/>
        <v>3.5257042112805705E-2</v>
      </c>
    </row>
    <row r="85" spans="1:16" ht="20.100000000000001" customHeight="1" x14ac:dyDescent="0.25">
      <c r="A85" s="38" t="s">
        <v>166</v>
      </c>
      <c r="B85" s="19">
        <v>2145.5600000000009</v>
      </c>
      <c r="C85" s="140">
        <v>4782.49</v>
      </c>
      <c r="D85" s="247">
        <f t="shared" si="36"/>
        <v>1.2959857849647333E-3</v>
      </c>
      <c r="E85" s="215">
        <f t="shared" si="37"/>
        <v>2.8488771263591255E-3</v>
      </c>
      <c r="F85" s="52">
        <f t="shared" si="43"/>
        <v>1.2290171330561708</v>
      </c>
      <c r="H85" s="19">
        <v>854.70700000000056</v>
      </c>
      <c r="I85" s="140">
        <v>3071.3950000000027</v>
      </c>
      <c r="J85" s="214">
        <f t="shared" si="39"/>
        <v>1.8454278014662252E-3</v>
      </c>
      <c r="K85" s="215">
        <f t="shared" si="40"/>
        <v>6.2937304478113557E-3</v>
      </c>
      <c r="L85" s="59">
        <f t="shared" si="41"/>
        <v>2.5935063126896125</v>
      </c>
      <c r="N85" s="40">
        <f t="shared" si="34"/>
        <v>3.9836080090978587</v>
      </c>
      <c r="O85" s="143">
        <f t="shared" si="35"/>
        <v>6.4221671137838303</v>
      </c>
      <c r="P85" s="52">
        <f t="shared" si="42"/>
        <v>0.61214835875335427</v>
      </c>
    </row>
    <row r="86" spans="1:16" ht="20.100000000000001" customHeight="1" x14ac:dyDescent="0.25">
      <c r="A86" s="38" t="s">
        <v>211</v>
      </c>
      <c r="B86" s="19">
        <v>4619.4500000000016</v>
      </c>
      <c r="C86" s="140">
        <v>12779</v>
      </c>
      <c r="D86" s="247">
        <f t="shared" si="36"/>
        <v>2.7902932261765399E-3</v>
      </c>
      <c r="E86" s="215">
        <f t="shared" si="37"/>
        <v>7.612310908698872E-3</v>
      </c>
      <c r="F86" s="52">
        <f t="shared" si="43"/>
        <v>1.7663466429986243</v>
      </c>
      <c r="H86" s="19">
        <v>999.15199999999982</v>
      </c>
      <c r="I86" s="140">
        <v>2760.9080000000004</v>
      </c>
      <c r="J86" s="214">
        <f t="shared" si="39"/>
        <v>2.1573040570518087E-3</v>
      </c>
      <c r="K86" s="215">
        <f t="shared" si="40"/>
        <v>5.6574978936951908E-3</v>
      </c>
      <c r="L86" s="59">
        <f t="shared" si="41"/>
        <v>1.7632512370490185</v>
      </c>
      <c r="N86" s="40">
        <f t="shared" si="34"/>
        <v>2.1629241576378129</v>
      </c>
      <c r="O86" s="143">
        <f t="shared" si="35"/>
        <v>2.1605039517959153</v>
      </c>
      <c r="P86" s="52">
        <f t="shared" si="42"/>
        <v>-1.1189508579629473E-3</v>
      </c>
    </row>
    <row r="87" spans="1:16" ht="20.100000000000001" customHeight="1" x14ac:dyDescent="0.25">
      <c r="A87" s="38" t="s">
        <v>212</v>
      </c>
      <c r="B87" s="19">
        <v>6775.0800000000008</v>
      </c>
      <c r="C87" s="140">
        <v>9604.1900000000023</v>
      </c>
      <c r="D87" s="247">
        <f t="shared" si="36"/>
        <v>4.0923616081577126E-3</v>
      </c>
      <c r="E87" s="215">
        <f t="shared" si="37"/>
        <v>5.7211112220218038E-3</v>
      </c>
      <c r="F87" s="52">
        <f t="shared" ref="F87:F88" si="44">(C87-B87)/B87</f>
        <v>0.41757588102280729</v>
      </c>
      <c r="H87" s="19">
        <v>1729.3009999999999</v>
      </c>
      <c r="I87" s="140">
        <v>2470.1690000000003</v>
      </c>
      <c r="J87" s="214">
        <f t="shared" si="39"/>
        <v>3.7337943207477443E-3</v>
      </c>
      <c r="K87" s="215">
        <f t="shared" si="40"/>
        <v>5.0617318340818148E-3</v>
      </c>
      <c r="L87" s="59">
        <f t="shared" ref="L87:L88" si="45">(I87-H87)/H87</f>
        <v>0.42842050053750064</v>
      </c>
      <c r="N87" s="40">
        <f t="shared" si="34"/>
        <v>2.5524436611818602</v>
      </c>
      <c r="O87" s="143">
        <f t="shared" si="35"/>
        <v>2.5719701505280508</v>
      </c>
      <c r="P87" s="52">
        <f t="shared" ref="P87:P88" si="46">(O87-N87)/N87</f>
        <v>7.6501157079993084E-3</v>
      </c>
    </row>
    <row r="88" spans="1:16" ht="20.100000000000001" customHeight="1" x14ac:dyDescent="0.25">
      <c r="A88" s="38" t="s">
        <v>213</v>
      </c>
      <c r="B88" s="19">
        <v>3515.77</v>
      </c>
      <c r="C88" s="140">
        <v>5622.44</v>
      </c>
      <c r="D88" s="247">
        <f t="shared" si="36"/>
        <v>2.1236357609227701E-3</v>
      </c>
      <c r="E88" s="215">
        <f t="shared" si="37"/>
        <v>3.3492261793180125E-3</v>
      </c>
      <c r="F88" s="52">
        <f t="shared" si="44"/>
        <v>0.59920586386481467</v>
      </c>
      <c r="H88" s="19">
        <v>1327.4099999999999</v>
      </c>
      <c r="I88" s="140">
        <v>2371.4760000000001</v>
      </c>
      <c r="J88" s="214">
        <f t="shared" si="39"/>
        <v>2.8660573950421374E-3</v>
      </c>
      <c r="K88" s="215">
        <f t="shared" si="40"/>
        <v>4.8594956713330162E-3</v>
      </c>
      <c r="L88" s="59">
        <f t="shared" si="45"/>
        <v>0.78654372047822474</v>
      </c>
      <c r="N88" s="40">
        <f t="shared" si="34"/>
        <v>3.7755882779590246</v>
      </c>
      <c r="O88" s="143">
        <f t="shared" si="35"/>
        <v>4.2178769359922033</v>
      </c>
      <c r="P88" s="52">
        <f t="shared" si="46"/>
        <v>0.11714430321101306</v>
      </c>
    </row>
    <row r="89" spans="1:16" ht="20.100000000000001" customHeight="1" x14ac:dyDescent="0.25">
      <c r="A89" s="38" t="s">
        <v>167</v>
      </c>
      <c r="B89" s="19">
        <v>50682.12000000001</v>
      </c>
      <c r="C89" s="140">
        <v>44448.580000000009</v>
      </c>
      <c r="D89" s="247">
        <f t="shared" si="36"/>
        <v>3.0613596017765428E-2</v>
      </c>
      <c r="E89" s="215">
        <f t="shared" si="37"/>
        <v>2.6477534267953247E-2</v>
      </c>
      <c r="F89" s="52">
        <f t="shared" ref="F89:F94" si="47">(C89-B89)/B89</f>
        <v>-0.1229928819078602</v>
      </c>
      <c r="H89" s="19">
        <v>2320.7569999999987</v>
      </c>
      <c r="I89" s="140">
        <v>2277.9170000000008</v>
      </c>
      <c r="J89" s="214">
        <f t="shared" si="39"/>
        <v>5.0108276733984245E-3</v>
      </c>
      <c r="K89" s="215">
        <f t="shared" si="40"/>
        <v>4.6677798135658522E-3</v>
      </c>
      <c r="L89" s="59">
        <f t="shared" ref="L89:L94" si="48">(I89-H89)/H89</f>
        <v>-1.8459494035781385E-2</v>
      </c>
      <c r="N89" s="40">
        <f t="shared" si="34"/>
        <v>0.45790448386926164</v>
      </c>
      <c r="O89" s="143">
        <f t="shared" si="35"/>
        <v>0.51248363839744726</v>
      </c>
      <c r="P89" s="52">
        <f t="shared" ref="P89:P92" si="49">(O89-N89)/N89</f>
        <v>0.11919331749494019</v>
      </c>
    </row>
    <row r="90" spans="1:16" ht="20.100000000000001" customHeight="1" x14ac:dyDescent="0.25">
      <c r="A90" s="38" t="s">
        <v>214</v>
      </c>
      <c r="B90" s="19">
        <v>12268.759999999993</v>
      </c>
      <c r="C90" s="140">
        <v>9271.1099999999969</v>
      </c>
      <c r="D90" s="247">
        <f t="shared" si="36"/>
        <v>7.4107172762094302E-3</v>
      </c>
      <c r="E90" s="215">
        <f t="shared" si="37"/>
        <v>5.5226990992055065E-3</v>
      </c>
      <c r="F90" s="52">
        <f t="shared" si="47"/>
        <v>-0.24433194552668711</v>
      </c>
      <c r="H90" s="19">
        <v>3099.3730000000005</v>
      </c>
      <c r="I90" s="140">
        <v>2152.0790000000006</v>
      </c>
      <c r="J90" s="214">
        <f t="shared" si="39"/>
        <v>6.6919647333106855E-3</v>
      </c>
      <c r="K90" s="215">
        <f t="shared" si="40"/>
        <v>4.4099196385992056E-3</v>
      </c>
      <c r="L90" s="59">
        <f t="shared" si="48"/>
        <v>-0.3056405279390379</v>
      </c>
      <c r="N90" s="40">
        <f t="shared" si="34"/>
        <v>2.5262316648137242</v>
      </c>
      <c r="O90" s="143">
        <f t="shared" si="35"/>
        <v>2.321274367362701</v>
      </c>
      <c r="P90" s="52">
        <f t="shared" si="49"/>
        <v>-8.1131631871195015E-2</v>
      </c>
    </row>
    <row r="91" spans="1:16" ht="20.100000000000001" customHeight="1" x14ac:dyDescent="0.25">
      <c r="A91" s="38" t="s">
        <v>215</v>
      </c>
      <c r="B91" s="19">
        <v>1906.6899999999998</v>
      </c>
      <c r="C91" s="140">
        <v>2051.2099999999996</v>
      </c>
      <c r="D91" s="247">
        <f t="shared" si="36"/>
        <v>1.1517007850325351E-3</v>
      </c>
      <c r="E91" s="215">
        <f t="shared" si="37"/>
        <v>1.2218834227273032E-3</v>
      </c>
      <c r="F91" s="52">
        <f t="shared" si="47"/>
        <v>7.5796275220408021E-2</v>
      </c>
      <c r="H91" s="19">
        <v>1445.9450000000004</v>
      </c>
      <c r="I91" s="140">
        <v>2061.467000000001</v>
      </c>
      <c r="J91" s="214">
        <f t="shared" si="39"/>
        <v>3.1219904626861366E-3</v>
      </c>
      <c r="K91" s="215">
        <f t="shared" si="40"/>
        <v>4.2242426080195891E-3</v>
      </c>
      <c r="L91" s="59">
        <f t="shared" si="48"/>
        <v>0.42568839063726521</v>
      </c>
      <c r="N91" s="40">
        <f t="shared" si="34"/>
        <v>7.5835348168816141</v>
      </c>
      <c r="O91" s="143">
        <f t="shared" si="35"/>
        <v>10.050004631412685</v>
      </c>
      <c r="P91" s="52">
        <f t="shared" si="49"/>
        <v>0.32524012536218505</v>
      </c>
    </row>
    <row r="92" spans="1:16" ht="20.100000000000001" customHeight="1" x14ac:dyDescent="0.25">
      <c r="A92" s="38" t="s">
        <v>216</v>
      </c>
      <c r="B92" s="19">
        <v>3856.9500000000016</v>
      </c>
      <c r="C92" s="140">
        <v>4468.3700000000008</v>
      </c>
      <c r="D92" s="247">
        <f t="shared" si="36"/>
        <v>2.3297192217042301E-3</v>
      </c>
      <c r="E92" s="215">
        <f t="shared" si="37"/>
        <v>2.6617592687301654E-3</v>
      </c>
      <c r="F92" s="52">
        <f t="shared" si="47"/>
        <v>0.15852422250742138</v>
      </c>
      <c r="H92" s="19">
        <v>1504.0940000000005</v>
      </c>
      <c r="I92" s="140">
        <v>1750.1279999999995</v>
      </c>
      <c r="J92" s="214">
        <f t="shared" si="39"/>
        <v>3.2475420040066825E-3</v>
      </c>
      <c r="K92" s="215">
        <f t="shared" si="40"/>
        <v>3.5862641832675964E-3</v>
      </c>
      <c r="L92" s="59">
        <f t="shared" si="48"/>
        <v>0.16357621265692096</v>
      </c>
      <c r="N92" s="40">
        <f t="shared" si="34"/>
        <v>3.8996979478603553</v>
      </c>
      <c r="O92" s="143">
        <f t="shared" si="35"/>
        <v>3.9167034063875623</v>
      </c>
      <c r="P92" s="52">
        <f t="shared" si="49"/>
        <v>4.3607117152592301E-3</v>
      </c>
    </row>
    <row r="93" spans="1:16" ht="20.100000000000001" customHeight="1" x14ac:dyDescent="0.25">
      <c r="A93" s="38" t="s">
        <v>217</v>
      </c>
      <c r="B93" s="19">
        <v>737.37999999999988</v>
      </c>
      <c r="C93" s="140">
        <v>640.54</v>
      </c>
      <c r="D93" s="247">
        <f t="shared" si="36"/>
        <v>4.4540073366267758E-4</v>
      </c>
      <c r="E93" s="215">
        <f t="shared" si="37"/>
        <v>3.8156269109147626E-4</v>
      </c>
      <c r="F93" s="52">
        <f t="shared" si="47"/>
        <v>-0.13132984349995921</v>
      </c>
      <c r="H93" s="19">
        <v>1126.731</v>
      </c>
      <c r="I93" s="140">
        <v>1256.2689999999998</v>
      </c>
      <c r="J93" s="214">
        <f t="shared" si="39"/>
        <v>2.4327643416677761E-3</v>
      </c>
      <c r="K93" s="215">
        <f t="shared" si="40"/>
        <v>2.5742760068117308E-3</v>
      </c>
      <c r="L93" s="59">
        <f t="shared" si="48"/>
        <v>0.11496799147267607</v>
      </c>
      <c r="N93" s="40">
        <f t="shared" ref="N93:N94" si="50">(H93/B93)*10</f>
        <v>15.280194743551496</v>
      </c>
      <c r="O93" s="143">
        <f t="shared" ref="O93:O94" si="51">(I93/C93)*10</f>
        <v>19.61265494738814</v>
      </c>
      <c r="P93" s="52">
        <f t="shared" ref="P93:P94" si="52">(O93-N93)/N93</f>
        <v>0.28353435781078751</v>
      </c>
    </row>
    <row r="94" spans="1:16" ht="20.100000000000001" customHeight="1" x14ac:dyDescent="0.25">
      <c r="A94" s="38" t="s">
        <v>218</v>
      </c>
      <c r="B94" s="19">
        <v>2101.9299999999994</v>
      </c>
      <c r="C94" s="140">
        <v>2181.61</v>
      </c>
      <c r="D94" s="247">
        <f t="shared" si="36"/>
        <v>1.269631891436697E-3</v>
      </c>
      <c r="E94" s="215">
        <f t="shared" si="37"/>
        <v>1.2995612803448271E-3</v>
      </c>
      <c r="F94" s="52">
        <f t="shared" si="47"/>
        <v>3.7908017869291918E-2</v>
      </c>
      <c r="H94" s="19">
        <v>1387.347999999999</v>
      </c>
      <c r="I94" s="140">
        <v>1152.654</v>
      </c>
      <c r="J94" s="214">
        <f t="shared" si="39"/>
        <v>2.9954716288840048E-3</v>
      </c>
      <c r="K94" s="215">
        <f t="shared" si="40"/>
        <v>2.3619539575963182E-3</v>
      </c>
      <c r="L94" s="59">
        <f t="shared" si="48"/>
        <v>-0.16916736103702834</v>
      </c>
      <c r="N94" s="40">
        <f t="shared" si="50"/>
        <v>6.6003530089013402</v>
      </c>
      <c r="O94" s="143">
        <f t="shared" si="51"/>
        <v>5.2835016341142547</v>
      </c>
      <c r="P94" s="52">
        <f t="shared" si="52"/>
        <v>-0.19951226442148762</v>
      </c>
    </row>
    <row r="95" spans="1:16" ht="20.100000000000001" customHeight="1" thickBot="1" x14ac:dyDescent="0.3">
      <c r="A95" s="8" t="s">
        <v>17</v>
      </c>
      <c r="B95" s="19">
        <f>B96-SUM(B68:B94)</f>
        <v>68841.530000000028</v>
      </c>
      <c r="C95" s="140">
        <f>C96-SUM(C68:C94)</f>
        <v>67005.019999999786</v>
      </c>
      <c r="D95" s="247">
        <f t="shared" si="36"/>
        <v>4.1582451339148396E-2</v>
      </c>
      <c r="E95" s="215">
        <f t="shared" si="37"/>
        <v>3.9914159533890325E-2</v>
      </c>
      <c r="F95" s="52">
        <f t="shared" si="38"/>
        <v>-2.6677355950691994E-2</v>
      </c>
      <c r="H95" s="19">
        <f>H96-SUM(H68:H94)</f>
        <v>16361.023999999976</v>
      </c>
      <c r="I95" s="140">
        <f>I96-SUM(I68:I94)</f>
        <v>18293.443000000145</v>
      </c>
      <c r="J95" s="214">
        <f t="shared" si="39"/>
        <v>3.5325659612073006E-2</v>
      </c>
      <c r="K95" s="215">
        <f t="shared" si="40"/>
        <v>3.7485897842642286E-2</v>
      </c>
      <c r="L95" s="59">
        <f t="shared" si="41"/>
        <v>0.11811112800764621</v>
      </c>
      <c r="N95" s="40">
        <f t="shared" si="34"/>
        <v>2.3766212052521158</v>
      </c>
      <c r="O95" s="143">
        <f t="shared" si="35"/>
        <v>2.730160068603845</v>
      </c>
      <c r="P95" s="52">
        <f t="shared" si="42"/>
        <v>0.14875692540756622</v>
      </c>
    </row>
    <row r="96" spans="1:16" s="1" customFormat="1" ht="26.25" customHeight="1" thickBot="1" x14ac:dyDescent="0.3">
      <c r="A96" s="12" t="s">
        <v>18</v>
      </c>
      <c r="B96" s="17">
        <v>1655542.8499999994</v>
      </c>
      <c r="C96" s="145">
        <v>1678728.0699999996</v>
      </c>
      <c r="D96" s="243">
        <f>SUM(D68:D95)</f>
        <v>1.0000000000000004</v>
      </c>
      <c r="E96" s="244">
        <f>SUM(E68:E95)</f>
        <v>0.99999999999999989</v>
      </c>
      <c r="F96" s="57">
        <f t="shared" si="38"/>
        <v>1.4004602780290594E-2</v>
      </c>
      <c r="H96" s="17">
        <v>463148.43599999993</v>
      </c>
      <c r="I96" s="145">
        <v>488008.66600000008</v>
      </c>
      <c r="J96" s="255">
        <f t="shared" si="39"/>
        <v>1</v>
      </c>
      <c r="K96" s="244">
        <f t="shared" si="40"/>
        <v>1</v>
      </c>
      <c r="L96" s="60">
        <f t="shared" si="41"/>
        <v>5.367659278892644E-2</v>
      </c>
      <c r="N96" s="37">
        <f t="shared" si="34"/>
        <v>2.7975623584735372</v>
      </c>
      <c r="O96" s="150">
        <f t="shared" si="35"/>
        <v>2.9070143921522691</v>
      </c>
      <c r="P96" s="57">
        <f t="shared" si="42"/>
        <v>3.912407290840636E-2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C96" sqref="C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184</v>
      </c>
    </row>
    <row r="3" spans="1:17" ht="8.25" customHeight="1" thickBot="1" x14ac:dyDescent="0.3"/>
    <row r="4" spans="1:17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7" x14ac:dyDescent="0.25">
      <c r="A5" s="363"/>
      <c r="B5" s="357" t="s">
        <v>68</v>
      </c>
      <c r="C5" s="349"/>
      <c r="D5" s="357" t="str">
        <f>B5</f>
        <v>nov</v>
      </c>
      <c r="E5" s="349"/>
      <c r="F5" s="131" t="s">
        <v>133</v>
      </c>
      <c r="H5" s="344" t="str">
        <f>B5</f>
        <v>nov</v>
      </c>
      <c r="I5" s="349"/>
      <c r="J5" s="357" t="str">
        <f>B5</f>
        <v>nov</v>
      </c>
      <c r="K5" s="345"/>
      <c r="L5" s="131" t="str">
        <f>F5</f>
        <v>2022 /2021</v>
      </c>
      <c r="N5" s="344" t="str">
        <f>B5</f>
        <v>nov</v>
      </c>
      <c r="O5" s="345"/>
      <c r="P5" s="131" t="str">
        <f>L5</f>
        <v>2022 /2021</v>
      </c>
    </row>
    <row r="6" spans="1:17" ht="19.5" customHeight="1" thickBot="1" x14ac:dyDescent="0.3">
      <c r="A6" s="364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7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154</v>
      </c>
      <c r="B7" s="19">
        <v>30509.989999999994</v>
      </c>
      <c r="C7" s="147">
        <v>32752.870000000003</v>
      </c>
      <c r="D7" s="214">
        <f>B7/$B$33</f>
        <v>9.5842892494836213E-2</v>
      </c>
      <c r="E7" s="246">
        <f>C7/$C$33</f>
        <v>9.3512486606045456E-2</v>
      </c>
      <c r="F7" s="52">
        <f>(C7-B7)/B7</f>
        <v>7.3512970669607186E-2</v>
      </c>
      <c r="H7" s="19">
        <v>13997.710000000003</v>
      </c>
      <c r="I7" s="147">
        <v>14192.210999999998</v>
      </c>
      <c r="J7" s="214">
        <f t="shared" ref="J7:J32" si="0">H7/$H$33</f>
        <v>0.1430353692677411</v>
      </c>
      <c r="K7" s="246">
        <f>I7/$I$33</f>
        <v>0.13553440079730325</v>
      </c>
      <c r="L7" s="52">
        <f>(I7-H7)/H7</f>
        <v>1.3895201429376284E-2</v>
      </c>
      <c r="N7" s="40">
        <f t="shared" ref="N7:O33" si="1">(H7/B7)*10</f>
        <v>4.5879103860735473</v>
      </c>
      <c r="O7" s="149">
        <f t="shared" si="1"/>
        <v>4.333119815149022</v>
      </c>
      <c r="P7" s="52">
        <f>(O7-N7)/N7</f>
        <v>-5.5535210909509865E-2</v>
      </c>
      <c r="Q7" s="2"/>
    </row>
    <row r="8" spans="1:17" ht="20.100000000000001" customHeight="1" x14ac:dyDescent="0.25">
      <c r="A8" s="8" t="s">
        <v>185</v>
      </c>
      <c r="B8" s="19">
        <v>41249.070000000007</v>
      </c>
      <c r="C8" s="140">
        <v>37265.749999999993</v>
      </c>
      <c r="D8" s="214">
        <f t="shared" ref="D8:D32" si="2">B8/$B$33</f>
        <v>0.1295782195117722</v>
      </c>
      <c r="E8" s="215">
        <f t="shared" ref="E8:E32" si="3">C8/$C$33</f>
        <v>0.10639717825458464</v>
      </c>
      <c r="F8" s="52">
        <f t="shared" ref="F8:F33" si="4">(C8-B8)/B8</f>
        <v>-9.6567510491752023E-2</v>
      </c>
      <c r="H8" s="19">
        <v>12357.099000000002</v>
      </c>
      <c r="I8" s="140">
        <v>11350.611999999997</v>
      </c>
      <c r="J8" s="214">
        <f t="shared" si="0"/>
        <v>0.12627081276459037</v>
      </c>
      <c r="K8" s="215">
        <f t="shared" ref="K8:K32" si="5">I8/$I$33</f>
        <v>0.10839737346793107</v>
      </c>
      <c r="L8" s="52">
        <f t="shared" ref="L8:L33" si="6">(I8-H8)/H8</f>
        <v>-8.1450104106150195E-2</v>
      </c>
      <c r="N8" s="40">
        <f t="shared" si="1"/>
        <v>2.9957279036836466</v>
      </c>
      <c r="O8" s="143">
        <f t="shared" si="1"/>
        <v>3.0458563157859424</v>
      </c>
      <c r="P8" s="52">
        <f t="shared" ref="P8:P33" si="7">(O8-N8)/N8</f>
        <v>1.6733299456421338E-2</v>
      </c>
      <c r="Q8" s="2"/>
    </row>
    <row r="9" spans="1:17" ht="20.100000000000001" customHeight="1" x14ac:dyDescent="0.25">
      <c r="A9" s="8" t="s">
        <v>157</v>
      </c>
      <c r="B9" s="19">
        <v>23019.609999999997</v>
      </c>
      <c r="C9" s="140">
        <v>52471.92</v>
      </c>
      <c r="D9" s="214">
        <f t="shared" si="2"/>
        <v>7.231290493713885E-2</v>
      </c>
      <c r="E9" s="215">
        <f t="shared" si="3"/>
        <v>0.14981220626447356</v>
      </c>
      <c r="F9" s="52">
        <f t="shared" si="4"/>
        <v>1.2794443520111767</v>
      </c>
      <c r="H9" s="19">
        <v>3301.8590000000004</v>
      </c>
      <c r="I9" s="140">
        <v>8802.2749999999996</v>
      </c>
      <c r="J9" s="214">
        <f t="shared" si="0"/>
        <v>3.3739991851168105E-2</v>
      </c>
      <c r="K9" s="215">
        <f t="shared" si="5"/>
        <v>8.4060973147741566E-2</v>
      </c>
      <c r="L9" s="52">
        <f t="shared" si="6"/>
        <v>1.6658542960193026</v>
      </c>
      <c r="N9" s="40">
        <f t="shared" si="1"/>
        <v>1.4343679150081172</v>
      </c>
      <c r="O9" s="143">
        <f t="shared" si="1"/>
        <v>1.6775210436362917</v>
      </c>
      <c r="P9" s="52">
        <f t="shared" si="7"/>
        <v>0.16951935837661183</v>
      </c>
      <c r="Q9" s="2"/>
    </row>
    <row r="10" spans="1:17" ht="20.100000000000001" customHeight="1" x14ac:dyDescent="0.25">
      <c r="A10" s="8" t="s">
        <v>188</v>
      </c>
      <c r="B10" s="19">
        <v>16809.34</v>
      </c>
      <c r="C10" s="140">
        <v>20413.7</v>
      </c>
      <c r="D10" s="214">
        <f t="shared" si="2"/>
        <v>5.2804205000694875E-2</v>
      </c>
      <c r="E10" s="215">
        <f t="shared" si="3"/>
        <v>5.8283009941719005E-2</v>
      </c>
      <c r="F10" s="52">
        <f t="shared" si="4"/>
        <v>0.21442602743474762</v>
      </c>
      <c r="H10" s="19">
        <v>6957.5139999999983</v>
      </c>
      <c r="I10" s="140">
        <v>8200.482</v>
      </c>
      <c r="J10" s="214">
        <f t="shared" si="0"/>
        <v>7.1095242305739867E-2</v>
      </c>
      <c r="K10" s="215">
        <f t="shared" si="5"/>
        <v>7.8313901485756593E-2</v>
      </c>
      <c r="L10" s="52">
        <f t="shared" si="6"/>
        <v>0.17865116764407546</v>
      </c>
      <c r="N10" s="40">
        <f t="shared" si="1"/>
        <v>4.1390762516553288</v>
      </c>
      <c r="O10" s="143">
        <f t="shared" si="1"/>
        <v>4.017146328201159</v>
      </c>
      <c r="P10" s="52">
        <f t="shared" si="7"/>
        <v>-2.9458245280068632E-2</v>
      </c>
      <c r="Q10" s="2"/>
    </row>
    <row r="11" spans="1:17" ht="20.100000000000001" customHeight="1" x14ac:dyDescent="0.25">
      <c r="A11" s="8" t="s">
        <v>155</v>
      </c>
      <c r="B11" s="19">
        <v>25802.090000000004</v>
      </c>
      <c r="C11" s="140">
        <v>19946.810000000001</v>
      </c>
      <c r="D11" s="214">
        <f t="shared" si="2"/>
        <v>8.1053679074037377E-2</v>
      </c>
      <c r="E11" s="215">
        <f t="shared" si="3"/>
        <v>5.6949995617432414E-2</v>
      </c>
      <c r="F11" s="52">
        <f t="shared" si="4"/>
        <v>-0.22693045408337084</v>
      </c>
      <c r="H11" s="19">
        <v>7250.2140000000009</v>
      </c>
      <c r="I11" s="140">
        <v>7016.7919999999995</v>
      </c>
      <c r="J11" s="214">
        <f t="shared" si="0"/>
        <v>7.4086192438630766E-2</v>
      </c>
      <c r="K11" s="215">
        <f t="shared" si="5"/>
        <v>6.7009763259530952E-2</v>
      </c>
      <c r="L11" s="52">
        <f t="shared" si="6"/>
        <v>-3.2195187617910501E-2</v>
      </c>
      <c r="N11" s="40">
        <f t="shared" si="1"/>
        <v>2.8099328387739133</v>
      </c>
      <c r="O11" s="143">
        <f t="shared" si="1"/>
        <v>3.517751460007891</v>
      </c>
      <c r="P11" s="52">
        <f t="shared" si="7"/>
        <v>0.25189876835021702</v>
      </c>
      <c r="Q11" s="2"/>
    </row>
    <row r="12" spans="1:17" ht="20.100000000000001" customHeight="1" x14ac:dyDescent="0.25">
      <c r="A12" s="8" t="s">
        <v>153</v>
      </c>
      <c r="B12" s="19">
        <v>19357.170000000002</v>
      </c>
      <c r="C12" s="140">
        <v>17142.899999999998</v>
      </c>
      <c r="D12" s="214">
        <f t="shared" si="2"/>
        <v>6.0807858780493516E-2</v>
      </c>
      <c r="E12" s="215">
        <f t="shared" si="3"/>
        <v>4.8944572082958722E-2</v>
      </c>
      <c r="F12" s="52">
        <f t="shared" si="4"/>
        <v>-0.11439017170381847</v>
      </c>
      <c r="H12" s="19">
        <v>8651.5979999999981</v>
      </c>
      <c r="I12" s="140">
        <v>6894.7740000000003</v>
      </c>
      <c r="J12" s="214">
        <f t="shared" si="0"/>
        <v>8.8406211779358895E-2</v>
      </c>
      <c r="K12" s="215">
        <f t="shared" si="5"/>
        <v>6.584450179910839E-2</v>
      </c>
      <c r="L12" s="52">
        <f t="shared" si="6"/>
        <v>-0.20306352653001195</v>
      </c>
      <c r="N12" s="40">
        <f t="shared" si="1"/>
        <v>4.4694539542712066</v>
      </c>
      <c r="O12" s="143">
        <f t="shared" si="1"/>
        <v>4.0219414451463882</v>
      </c>
      <c r="P12" s="52">
        <f t="shared" si="7"/>
        <v>-0.10012688657350544</v>
      </c>
      <c r="Q12" s="2"/>
    </row>
    <row r="13" spans="1:17" ht="20.100000000000001" customHeight="1" x14ac:dyDescent="0.25">
      <c r="A13" s="8" t="s">
        <v>187</v>
      </c>
      <c r="B13" s="19">
        <v>13858.530000000002</v>
      </c>
      <c r="C13" s="140">
        <v>17023.450000000004</v>
      </c>
      <c r="D13" s="214">
        <f t="shared" si="2"/>
        <v>4.3534645567778391E-2</v>
      </c>
      <c r="E13" s="215">
        <f t="shared" si="3"/>
        <v>4.8603531236001148E-2</v>
      </c>
      <c r="F13" s="52">
        <f t="shared" si="4"/>
        <v>0.22837342777336422</v>
      </c>
      <c r="H13" s="19">
        <v>4874.9679999999998</v>
      </c>
      <c r="I13" s="140">
        <v>5979.4849999999997</v>
      </c>
      <c r="J13" s="214">
        <f t="shared" si="0"/>
        <v>4.9814780278232738E-2</v>
      </c>
      <c r="K13" s="215">
        <f t="shared" si="5"/>
        <v>5.7103570159114943E-2</v>
      </c>
      <c r="L13" s="52">
        <f t="shared" si="6"/>
        <v>0.22656907696624878</v>
      </c>
      <c r="N13" s="40">
        <f t="shared" si="1"/>
        <v>3.5176660150824066</v>
      </c>
      <c r="O13" s="143">
        <f t="shared" si="1"/>
        <v>3.5124989352921987</v>
      </c>
      <c r="P13" s="52">
        <f t="shared" si="7"/>
        <v>-1.4688943657679427E-3</v>
      </c>
      <c r="Q13" s="2"/>
    </row>
    <row r="14" spans="1:17" ht="20.100000000000001" customHeight="1" x14ac:dyDescent="0.25">
      <c r="A14" s="8" t="s">
        <v>158</v>
      </c>
      <c r="B14" s="19">
        <v>10503.99</v>
      </c>
      <c r="C14" s="140">
        <v>10346.530000000001</v>
      </c>
      <c r="D14" s="214">
        <f t="shared" si="2"/>
        <v>3.2996824460998997E-2</v>
      </c>
      <c r="E14" s="215">
        <f t="shared" si="3"/>
        <v>2.954030434719301E-2</v>
      </c>
      <c r="F14" s="52">
        <f t="shared" si="4"/>
        <v>-1.4990494088436787E-2</v>
      </c>
      <c r="H14" s="19">
        <v>4097.4210000000003</v>
      </c>
      <c r="I14" s="140">
        <v>4346.3009999999995</v>
      </c>
      <c r="J14" s="214">
        <f t="shared" si="0"/>
        <v>4.1869429055209524E-2</v>
      </c>
      <c r="K14" s="215">
        <f t="shared" si="5"/>
        <v>4.1506802690554692E-2</v>
      </c>
      <c r="L14" s="52">
        <f t="shared" si="6"/>
        <v>6.0740646372437486E-2</v>
      </c>
      <c r="N14" s="40">
        <f t="shared" si="1"/>
        <v>3.9008234013931853</v>
      </c>
      <c r="O14" s="143">
        <f t="shared" si="1"/>
        <v>4.200732999372736</v>
      </c>
      <c r="P14" s="52">
        <f t="shared" si="7"/>
        <v>7.6883664580262093E-2</v>
      </c>
      <c r="Q14" s="2"/>
    </row>
    <row r="15" spans="1:17" ht="20.100000000000001" customHeight="1" x14ac:dyDescent="0.25">
      <c r="A15" s="8" t="s">
        <v>189</v>
      </c>
      <c r="B15" s="19">
        <v>15674.789999999999</v>
      </c>
      <c r="C15" s="140">
        <v>19342.25</v>
      </c>
      <c r="D15" s="214">
        <f t="shared" si="2"/>
        <v>4.9240173885639886E-2</v>
      </c>
      <c r="E15" s="215">
        <f t="shared" si="3"/>
        <v>5.5223920653542195E-2</v>
      </c>
      <c r="F15" s="52">
        <f t="shared" si="4"/>
        <v>0.23397187458332783</v>
      </c>
      <c r="H15" s="19">
        <v>3707.6489999999999</v>
      </c>
      <c r="I15" s="140">
        <v>4336.5780000000004</v>
      </c>
      <c r="J15" s="214">
        <f t="shared" si="0"/>
        <v>3.7886550287880724E-2</v>
      </c>
      <c r="K15" s="215">
        <f t="shared" si="5"/>
        <v>4.1413948872432056E-2</v>
      </c>
      <c r="L15" s="52">
        <f t="shared" si="6"/>
        <v>0.16963013489140977</v>
      </c>
      <c r="N15" s="40">
        <f t="shared" si="1"/>
        <v>2.3653580047962368</v>
      </c>
      <c r="O15" s="143">
        <f t="shared" si="1"/>
        <v>2.2420235494836436</v>
      </c>
      <c r="P15" s="52">
        <f t="shared" si="7"/>
        <v>-5.2141982339463176E-2</v>
      </c>
      <c r="Q15" s="2"/>
    </row>
    <row r="16" spans="1:17" ht="20.100000000000001" customHeight="1" x14ac:dyDescent="0.25">
      <c r="A16" s="8" t="s">
        <v>186</v>
      </c>
      <c r="B16" s="19">
        <v>14946.019999999999</v>
      </c>
      <c r="C16" s="140">
        <v>16479.240000000002</v>
      </c>
      <c r="D16" s="214">
        <f t="shared" si="2"/>
        <v>4.695084423448425E-2</v>
      </c>
      <c r="E16" s="215">
        <f t="shared" si="3"/>
        <v>4.7049761128652501E-2</v>
      </c>
      <c r="F16" s="52">
        <f t="shared" si="4"/>
        <v>0.10258383168228084</v>
      </c>
      <c r="H16" s="19">
        <v>5113.9540000000006</v>
      </c>
      <c r="I16" s="140">
        <v>4179.1760000000004</v>
      </c>
      <c r="J16" s="214">
        <f t="shared" si="0"/>
        <v>5.2256854786121562E-2</v>
      </c>
      <c r="K16" s="215">
        <f t="shared" si="5"/>
        <v>3.9910773239382552E-2</v>
      </c>
      <c r="L16" s="52">
        <f t="shared" si="6"/>
        <v>-0.18278967702877266</v>
      </c>
      <c r="N16" s="40">
        <f t="shared" si="1"/>
        <v>3.4216159218306959</v>
      </c>
      <c r="O16" s="143">
        <f t="shared" si="1"/>
        <v>2.5360247195865826</v>
      </c>
      <c r="P16" s="52">
        <f t="shared" si="7"/>
        <v>-0.25882250447627331</v>
      </c>
      <c r="Q16" s="2"/>
    </row>
    <row r="17" spans="1:17" ht="20.100000000000001" customHeight="1" x14ac:dyDescent="0.25">
      <c r="A17" s="8" t="s">
        <v>191</v>
      </c>
      <c r="B17" s="19">
        <v>5419.8099999999995</v>
      </c>
      <c r="C17" s="140">
        <v>5289.5999999999985</v>
      </c>
      <c r="D17" s="214">
        <f t="shared" si="2"/>
        <v>1.7025579725605887E-2</v>
      </c>
      <c r="E17" s="215">
        <f t="shared" si="3"/>
        <v>1.5102299406169226E-2</v>
      </c>
      <c r="F17" s="52">
        <f t="shared" si="4"/>
        <v>-2.4024827438600422E-2</v>
      </c>
      <c r="H17" s="19">
        <v>3435.3030000000003</v>
      </c>
      <c r="I17" s="140">
        <v>3411.4159999999988</v>
      </c>
      <c r="J17" s="214">
        <f t="shared" si="0"/>
        <v>3.5103587169013989E-2</v>
      </c>
      <c r="K17" s="215">
        <f t="shared" si="5"/>
        <v>3.2578730927149614E-2</v>
      </c>
      <c r="L17" s="52">
        <f t="shared" si="6"/>
        <v>-6.9533895554486844E-3</v>
      </c>
      <c r="N17" s="40">
        <f t="shared" si="1"/>
        <v>6.3384196124956427</v>
      </c>
      <c r="O17" s="143">
        <f t="shared" si="1"/>
        <v>6.4492891712038709</v>
      </c>
      <c r="P17" s="52">
        <f t="shared" si="7"/>
        <v>1.7491672291569109E-2</v>
      </c>
      <c r="Q17" s="2"/>
    </row>
    <row r="18" spans="1:17" ht="20.100000000000001" customHeight="1" x14ac:dyDescent="0.25">
      <c r="A18" s="8" t="s">
        <v>195</v>
      </c>
      <c r="B18" s="19">
        <v>3777.2700000000004</v>
      </c>
      <c r="C18" s="140">
        <v>11540.869999999999</v>
      </c>
      <c r="D18" s="214">
        <f t="shared" si="2"/>
        <v>1.1865768639516765E-2</v>
      </c>
      <c r="E18" s="215">
        <f t="shared" si="3"/>
        <v>3.2950256001904925E-2</v>
      </c>
      <c r="F18" s="52">
        <f t="shared" si="4"/>
        <v>2.0553468510326236</v>
      </c>
      <c r="H18" s="19">
        <v>1042.7369999999999</v>
      </c>
      <c r="I18" s="140">
        <v>2875.4470000000001</v>
      </c>
      <c r="J18" s="214">
        <f t="shared" si="0"/>
        <v>1.0655190873659799E-2</v>
      </c>
      <c r="K18" s="215">
        <f t="shared" si="5"/>
        <v>2.7460272833415688E-2</v>
      </c>
      <c r="L18" s="52">
        <f t="shared" si="6"/>
        <v>1.7575956353327833</v>
      </c>
      <c r="N18" s="40">
        <f t="shared" si="1"/>
        <v>2.7605572278391528</v>
      </c>
      <c r="O18" s="143">
        <f t="shared" si="1"/>
        <v>2.4915340004696356</v>
      </c>
      <c r="P18" s="52">
        <f t="shared" si="7"/>
        <v>-9.7452508738642307E-2</v>
      </c>
      <c r="Q18" s="2"/>
    </row>
    <row r="19" spans="1:17" ht="20.100000000000001" customHeight="1" x14ac:dyDescent="0.25">
      <c r="A19" s="8" t="s">
        <v>190</v>
      </c>
      <c r="B19" s="19">
        <v>8449.5000000000018</v>
      </c>
      <c r="C19" s="140">
        <v>8775.1999999999989</v>
      </c>
      <c r="D19" s="214">
        <f t="shared" si="2"/>
        <v>2.6542929713681288E-2</v>
      </c>
      <c r="E19" s="215">
        <f t="shared" si="3"/>
        <v>2.5054011219944081E-2</v>
      </c>
      <c r="F19" s="52">
        <f t="shared" si="4"/>
        <v>3.8546659565654423E-2</v>
      </c>
      <c r="H19" s="19">
        <v>2393.6579999999994</v>
      </c>
      <c r="I19" s="140">
        <v>2481.7439999999992</v>
      </c>
      <c r="J19" s="214">
        <f t="shared" si="0"/>
        <v>2.4459554879382592E-2</v>
      </c>
      <c r="K19" s="215">
        <f t="shared" si="5"/>
        <v>2.3700442867732343E-2</v>
      </c>
      <c r="L19" s="52">
        <f t="shared" si="6"/>
        <v>3.6799743321727585E-2</v>
      </c>
      <c r="N19" s="40">
        <f t="shared" si="1"/>
        <v>2.8328989881058035</v>
      </c>
      <c r="O19" s="143">
        <f t="shared" si="1"/>
        <v>2.8281338317075386</v>
      </c>
      <c r="P19" s="52">
        <f t="shared" si="7"/>
        <v>-1.6820777649580437E-3</v>
      </c>
      <c r="Q19" s="2"/>
    </row>
    <row r="20" spans="1:17" ht="20.100000000000001" customHeight="1" x14ac:dyDescent="0.25">
      <c r="A20" s="8" t="s">
        <v>156</v>
      </c>
      <c r="B20" s="19">
        <v>7501.8100000000013</v>
      </c>
      <c r="C20" s="140">
        <v>5592.8899999999994</v>
      </c>
      <c r="D20" s="214">
        <f t="shared" si="2"/>
        <v>2.3565893313851873E-2</v>
      </c>
      <c r="E20" s="215">
        <f t="shared" si="3"/>
        <v>1.5968220531943779E-2</v>
      </c>
      <c r="F20" s="52">
        <f t="shared" si="4"/>
        <v>-0.25446125668338726</v>
      </c>
      <c r="H20" s="19">
        <v>2806.8450000000003</v>
      </c>
      <c r="I20" s="140">
        <v>2320.163</v>
      </c>
      <c r="J20" s="214">
        <f t="shared" si="0"/>
        <v>2.8681699438859124E-2</v>
      </c>
      <c r="K20" s="215">
        <f t="shared" si="5"/>
        <v>2.2157358142228405E-2</v>
      </c>
      <c r="L20" s="52">
        <f t="shared" si="6"/>
        <v>-0.17339112063544662</v>
      </c>
      <c r="N20" s="40">
        <f t="shared" si="1"/>
        <v>3.7415570375682665</v>
      </c>
      <c r="O20" s="143">
        <f t="shared" si="1"/>
        <v>4.1484152200382987</v>
      </c>
      <c r="P20" s="52">
        <f t="shared" si="7"/>
        <v>0.10874033948563287</v>
      </c>
      <c r="Q20" s="2"/>
    </row>
    <row r="21" spans="1:17" ht="20.100000000000001" customHeight="1" x14ac:dyDescent="0.25">
      <c r="A21" s="8" t="s">
        <v>192</v>
      </c>
      <c r="B21" s="19">
        <v>18573.280000000002</v>
      </c>
      <c r="C21" s="140">
        <v>17188.150000000001</v>
      </c>
      <c r="D21" s="214">
        <f t="shared" si="2"/>
        <v>5.8345377311382014E-2</v>
      </c>
      <c r="E21" s="215">
        <f t="shared" si="3"/>
        <v>4.9073765036703659E-2</v>
      </c>
      <c r="F21" s="52">
        <f t="shared" si="4"/>
        <v>-7.4576488374697464E-2</v>
      </c>
      <c r="H21" s="19">
        <v>2231.9170000000004</v>
      </c>
      <c r="I21" s="140">
        <v>2169.2440000000006</v>
      </c>
      <c r="J21" s="214">
        <f t="shared" si="0"/>
        <v>2.2806807132734492E-2</v>
      </c>
      <c r="K21" s="215">
        <f t="shared" si="5"/>
        <v>2.0716094604508444E-2</v>
      </c>
      <c r="L21" s="52">
        <f t="shared" si="6"/>
        <v>-2.8080345281656875E-2</v>
      </c>
      <c r="N21" s="40">
        <f t="shared" si="1"/>
        <v>1.2016816631203535</v>
      </c>
      <c r="O21" s="143">
        <f t="shared" si="1"/>
        <v>1.2620578712659598</v>
      </c>
      <c r="P21" s="52">
        <f t="shared" si="7"/>
        <v>5.0243096818861382E-2</v>
      </c>
      <c r="Q21" s="2"/>
    </row>
    <row r="22" spans="1:17" ht="20.100000000000001" customHeight="1" x14ac:dyDescent="0.25">
      <c r="A22" s="8" t="s">
        <v>160</v>
      </c>
      <c r="B22" s="19">
        <v>325.63</v>
      </c>
      <c r="C22" s="140">
        <v>575.45000000000005</v>
      </c>
      <c r="D22" s="214">
        <f t="shared" si="2"/>
        <v>1.0229213802788373E-3</v>
      </c>
      <c r="E22" s="215">
        <f t="shared" si="3"/>
        <v>1.6429632095583946E-3</v>
      </c>
      <c r="F22" s="52">
        <f t="shared" si="4"/>
        <v>0.7671897552436816</v>
      </c>
      <c r="H22" s="19">
        <v>764.50199999999995</v>
      </c>
      <c r="I22" s="140">
        <v>1353.9899999999998</v>
      </c>
      <c r="J22" s="214">
        <f t="shared" si="0"/>
        <v>7.8120511052112507E-3</v>
      </c>
      <c r="K22" s="215">
        <f t="shared" si="5"/>
        <v>1.2930488655752132E-2</v>
      </c>
      <c r="L22" s="52">
        <f t="shared" si="6"/>
        <v>0.77107450340221462</v>
      </c>
      <c r="N22" s="40">
        <f t="shared" si="1"/>
        <v>23.477627982679728</v>
      </c>
      <c r="O22" s="143">
        <f t="shared" si="1"/>
        <v>23.529237987661826</v>
      </c>
      <c r="P22" s="52">
        <f t="shared" si="7"/>
        <v>2.1982631729309692E-3</v>
      </c>
      <c r="Q22" s="2"/>
    </row>
    <row r="23" spans="1:17" ht="20.100000000000001" customHeight="1" x14ac:dyDescent="0.25">
      <c r="A23" s="8" t="s">
        <v>159</v>
      </c>
      <c r="B23" s="19">
        <v>4676.7099999999982</v>
      </c>
      <c r="C23" s="140">
        <v>3490.1200000000003</v>
      </c>
      <c r="D23" s="214">
        <f t="shared" si="2"/>
        <v>1.4691234371414917E-2</v>
      </c>
      <c r="E23" s="215">
        <f t="shared" si="3"/>
        <v>9.9646168336848459E-3</v>
      </c>
      <c r="F23" s="52">
        <f t="shared" si="4"/>
        <v>-0.25372323706195132</v>
      </c>
      <c r="H23" s="19">
        <v>1475.5240000000003</v>
      </c>
      <c r="I23" s="140">
        <v>1239.0259999999998</v>
      </c>
      <c r="J23" s="214">
        <f t="shared" si="0"/>
        <v>1.5077617710569402E-2</v>
      </c>
      <c r="K23" s="215">
        <f t="shared" si="5"/>
        <v>1.1832592291805657E-2</v>
      </c>
      <c r="L23" s="52">
        <f t="shared" si="6"/>
        <v>-0.16028068672552967</v>
      </c>
      <c r="N23" s="40">
        <f t="shared" si="1"/>
        <v>3.1550470309255885</v>
      </c>
      <c r="O23" s="143">
        <f t="shared" si="1"/>
        <v>3.5500956987152295</v>
      </c>
      <c r="P23" s="52">
        <f t="shared" si="7"/>
        <v>0.12521165735958825</v>
      </c>
      <c r="Q23" s="2"/>
    </row>
    <row r="24" spans="1:17" ht="20.100000000000001" customHeight="1" x14ac:dyDescent="0.25">
      <c r="A24" s="8" t="s">
        <v>197</v>
      </c>
      <c r="B24" s="19">
        <v>4045.54</v>
      </c>
      <c r="C24" s="140">
        <v>3831.9899999999989</v>
      </c>
      <c r="D24" s="214">
        <f t="shared" si="2"/>
        <v>1.270850155321453E-2</v>
      </c>
      <c r="E24" s="215">
        <f t="shared" si="3"/>
        <v>1.0940687443558382E-2</v>
      </c>
      <c r="F24" s="52">
        <f t="shared" si="4"/>
        <v>-5.2786525408227605E-2</v>
      </c>
      <c r="H24" s="19">
        <v>1424.7450000000001</v>
      </c>
      <c r="I24" s="140">
        <v>1208.0680000000002</v>
      </c>
      <c r="J24" s="214">
        <f t="shared" si="0"/>
        <v>1.4558733334764599E-2</v>
      </c>
      <c r="K24" s="215">
        <f t="shared" si="5"/>
        <v>1.1536946040500425E-2</v>
      </c>
      <c r="L24" s="52">
        <f t="shared" si="6"/>
        <v>-0.15208124962712619</v>
      </c>
      <c r="N24" s="40">
        <f t="shared" si="1"/>
        <v>3.5217671806483191</v>
      </c>
      <c r="O24" s="143">
        <f t="shared" si="1"/>
        <v>3.1525865151005106</v>
      </c>
      <c r="P24" s="52">
        <f t="shared" si="7"/>
        <v>-0.10482824292770153</v>
      </c>
      <c r="Q24" s="2"/>
    </row>
    <row r="25" spans="1:17" ht="20.100000000000001" customHeight="1" x14ac:dyDescent="0.25">
      <c r="A25" s="8" t="s">
        <v>162</v>
      </c>
      <c r="B25" s="19">
        <v>9944.5300000000007</v>
      </c>
      <c r="C25" s="140">
        <v>11268.209999999997</v>
      </c>
      <c r="D25" s="214">
        <f t="shared" si="2"/>
        <v>3.1239358639634882E-2</v>
      </c>
      <c r="E25" s="215">
        <f t="shared" si="3"/>
        <v>3.2171786371670855E-2</v>
      </c>
      <c r="F25" s="52">
        <f t="shared" si="4"/>
        <v>0.13310634087282119</v>
      </c>
      <c r="H25" s="19">
        <v>837.26199999999994</v>
      </c>
      <c r="I25" s="140">
        <v>1018.968</v>
      </c>
      <c r="J25" s="214">
        <f t="shared" si="0"/>
        <v>8.5555479677638293E-3</v>
      </c>
      <c r="K25" s="215">
        <f t="shared" si="5"/>
        <v>9.7310572194583712E-3</v>
      </c>
      <c r="L25" s="52">
        <f t="shared" si="6"/>
        <v>0.2170240617632235</v>
      </c>
      <c r="N25" s="40">
        <f t="shared" si="1"/>
        <v>0.84193219790176088</v>
      </c>
      <c r="O25" s="143">
        <f t="shared" si="1"/>
        <v>0.90428559638132433</v>
      </c>
      <c r="P25" s="52">
        <f t="shared" si="7"/>
        <v>7.4059881110330253E-2</v>
      </c>
      <c r="Q25" s="2"/>
    </row>
    <row r="26" spans="1:17" ht="20.100000000000001" customHeight="1" x14ac:dyDescent="0.25">
      <c r="A26" s="8" t="s">
        <v>194</v>
      </c>
      <c r="B26" s="19">
        <v>3422.6</v>
      </c>
      <c r="C26" s="140">
        <v>2997.84</v>
      </c>
      <c r="D26" s="214">
        <f t="shared" si="2"/>
        <v>1.0751622135989769E-2</v>
      </c>
      <c r="E26" s="215">
        <f t="shared" si="3"/>
        <v>8.5591117006560743E-3</v>
      </c>
      <c r="F26" s="52">
        <f t="shared" si="4"/>
        <v>-0.12410448197276917</v>
      </c>
      <c r="H26" s="19">
        <v>979.61700000000008</v>
      </c>
      <c r="I26" s="140">
        <v>958.58099999999979</v>
      </c>
      <c r="J26" s="214">
        <f t="shared" si="0"/>
        <v>1.001020019245696E-2</v>
      </c>
      <c r="K26" s="215">
        <f t="shared" si="5"/>
        <v>9.1543665360302017E-3</v>
      </c>
      <c r="L26" s="52">
        <f t="shared" si="6"/>
        <v>-2.1473698394372784E-2</v>
      </c>
      <c r="N26" s="40">
        <f t="shared" si="1"/>
        <v>2.8622012505113075</v>
      </c>
      <c r="O26" s="143">
        <f t="shared" si="1"/>
        <v>3.1975722520214545</v>
      </c>
      <c r="P26" s="52">
        <f t="shared" si="7"/>
        <v>0.1171724040894175</v>
      </c>
      <c r="Q26" s="2"/>
    </row>
    <row r="27" spans="1:17" ht="20.100000000000001" customHeight="1" x14ac:dyDescent="0.25">
      <c r="A27" s="8" t="s">
        <v>193</v>
      </c>
      <c r="B27" s="19">
        <v>5055.300000000002</v>
      </c>
      <c r="C27" s="140">
        <v>3373.9700000000003</v>
      </c>
      <c r="D27" s="214">
        <f t="shared" si="2"/>
        <v>1.5880522229903903E-2</v>
      </c>
      <c r="E27" s="215">
        <f t="shared" si="3"/>
        <v>9.6329977932987001E-3</v>
      </c>
      <c r="F27" s="52">
        <f t="shared" si="4"/>
        <v>-0.33258758135026628</v>
      </c>
      <c r="H27" s="19">
        <v>1312.3269999999998</v>
      </c>
      <c r="I27" s="140">
        <v>914.25300000000004</v>
      </c>
      <c r="J27" s="214">
        <f t="shared" si="0"/>
        <v>1.3409991851883402E-2</v>
      </c>
      <c r="K27" s="215">
        <f t="shared" si="5"/>
        <v>8.7310379286311985E-3</v>
      </c>
      <c r="L27" s="52">
        <f t="shared" si="6"/>
        <v>-0.30333445856101399</v>
      </c>
      <c r="N27" s="40">
        <f t="shared" si="1"/>
        <v>2.595942871837476</v>
      </c>
      <c r="O27" s="143">
        <f t="shared" si="1"/>
        <v>2.7097247456260725</v>
      </c>
      <c r="P27" s="52">
        <f t="shared" si="7"/>
        <v>4.3830653988182228E-2</v>
      </c>
      <c r="Q27" s="2"/>
    </row>
    <row r="28" spans="1:17" ht="20.100000000000001" customHeight="1" x14ac:dyDescent="0.25">
      <c r="A28" s="8" t="s">
        <v>163</v>
      </c>
      <c r="B28" s="19">
        <v>627.52999999999986</v>
      </c>
      <c r="C28" s="140">
        <v>1070.1599999999999</v>
      </c>
      <c r="D28" s="214">
        <f t="shared" si="2"/>
        <v>1.9712982641844384E-3</v>
      </c>
      <c r="E28" s="215">
        <f t="shared" si="3"/>
        <v>3.0554062183352354E-3</v>
      </c>
      <c r="F28" s="52">
        <f t="shared" si="4"/>
        <v>0.70535273214029626</v>
      </c>
      <c r="H28" s="19">
        <v>418.89500000000004</v>
      </c>
      <c r="I28" s="140">
        <v>743.85699999999986</v>
      </c>
      <c r="J28" s="214">
        <f t="shared" si="0"/>
        <v>4.2804716635371359E-3</v>
      </c>
      <c r="K28" s="215">
        <f t="shared" si="5"/>
        <v>7.1037707073182323E-3</v>
      </c>
      <c r="L28" s="52">
        <f t="shared" si="6"/>
        <v>0.77576003533104909</v>
      </c>
      <c r="N28" s="40">
        <f t="shared" si="1"/>
        <v>6.6752983921087461</v>
      </c>
      <c r="O28" s="143">
        <f t="shared" si="1"/>
        <v>6.9508951932421317</v>
      </c>
      <c r="P28" s="52">
        <f t="shared" si="7"/>
        <v>4.1286064673780633E-2</v>
      </c>
      <c r="Q28" s="2"/>
    </row>
    <row r="29" spans="1:17" ht="20.100000000000001" customHeight="1" x14ac:dyDescent="0.25">
      <c r="A29" s="8" t="s">
        <v>198</v>
      </c>
      <c r="B29" s="19">
        <v>2073.21</v>
      </c>
      <c r="C29" s="140">
        <v>1933.36</v>
      </c>
      <c r="D29" s="214">
        <f t="shared" si="2"/>
        <v>6.5127010251140507E-3</v>
      </c>
      <c r="E29" s="215">
        <f t="shared" si="3"/>
        <v>5.5199224099953381E-3</v>
      </c>
      <c r="F29" s="52">
        <f t="shared" si="4"/>
        <v>-6.7455781131675094E-2</v>
      </c>
      <c r="H29" s="19">
        <v>914.97699999999998</v>
      </c>
      <c r="I29" s="140">
        <v>685.37800000000004</v>
      </c>
      <c r="J29" s="214">
        <f t="shared" si="0"/>
        <v>9.3496774162695126E-3</v>
      </c>
      <c r="K29" s="215">
        <f t="shared" si="5"/>
        <v>6.5453012606460064E-3</v>
      </c>
      <c r="L29" s="52">
        <f t="shared" si="6"/>
        <v>-0.25093417648749633</v>
      </c>
      <c r="N29" s="40">
        <f t="shared" si="1"/>
        <v>4.4133348768335088</v>
      </c>
      <c r="O29" s="143">
        <f t="shared" si="1"/>
        <v>3.545009724003807</v>
      </c>
      <c r="P29" s="52">
        <f t="shared" si="7"/>
        <v>-0.19675034346197406</v>
      </c>
      <c r="Q29" s="2"/>
    </row>
    <row r="30" spans="1:17" ht="20.100000000000001" customHeight="1" x14ac:dyDescent="0.25">
      <c r="A30" s="8" t="s">
        <v>196</v>
      </c>
      <c r="B30" s="19">
        <v>1671.0399999999997</v>
      </c>
      <c r="C30" s="140">
        <v>1934.45</v>
      </c>
      <c r="D30" s="214">
        <f t="shared" si="2"/>
        <v>5.2493398744008473E-3</v>
      </c>
      <c r="E30" s="215">
        <f t="shared" si="3"/>
        <v>5.5230344612568188E-3</v>
      </c>
      <c r="F30" s="52">
        <f t="shared" si="4"/>
        <v>0.15763237265415569</v>
      </c>
      <c r="H30" s="19">
        <v>639.09299999999996</v>
      </c>
      <c r="I30" s="140">
        <v>673.97600000000023</v>
      </c>
      <c r="J30" s="214">
        <f t="shared" si="0"/>
        <v>6.5305613026293901E-3</v>
      </c>
      <c r="K30" s="215">
        <f t="shared" si="5"/>
        <v>6.4364131361747158E-3</v>
      </c>
      <c r="L30" s="52">
        <f t="shared" si="6"/>
        <v>5.4582040485500964E-2</v>
      </c>
      <c r="N30" s="40">
        <f t="shared" si="1"/>
        <v>3.8245224530831101</v>
      </c>
      <c r="O30" s="143">
        <f t="shared" si="1"/>
        <v>3.4840704076093991</v>
      </c>
      <c r="P30" s="52">
        <f t="shared" si="7"/>
        <v>-8.9018184531576783E-2</v>
      </c>
      <c r="Q30" s="2"/>
    </row>
    <row r="31" spans="1:17" ht="20.100000000000001" customHeight="1" x14ac:dyDescent="0.25">
      <c r="A31" s="8" t="s">
        <v>161</v>
      </c>
      <c r="B31" s="19">
        <v>1299.98</v>
      </c>
      <c r="C31" s="140">
        <v>1244.17</v>
      </c>
      <c r="D31" s="214">
        <f t="shared" si="2"/>
        <v>4.0837064641921286E-3</v>
      </c>
      <c r="E31" s="215">
        <f t="shared" si="3"/>
        <v>3.55222093394086E-3</v>
      </c>
      <c r="F31" s="52">
        <f t="shared" si="4"/>
        <v>-4.2931429714303256E-2</v>
      </c>
      <c r="H31" s="19">
        <v>420.83899999999994</v>
      </c>
      <c r="I31" s="140">
        <v>570.26</v>
      </c>
      <c r="J31" s="214">
        <f t="shared" si="0"/>
        <v>4.3003363955437628E-3</v>
      </c>
      <c r="K31" s="215">
        <f t="shared" si="5"/>
        <v>5.4459342098754134E-3</v>
      </c>
      <c r="L31" s="52">
        <f t="shared" si="6"/>
        <v>0.35505502104130099</v>
      </c>
      <c r="N31" s="40">
        <f t="shared" si="1"/>
        <v>3.2372728811212474</v>
      </c>
      <c r="O31" s="143">
        <f t="shared" si="1"/>
        <v>4.5834572445887618</v>
      </c>
      <c r="P31" s="52">
        <f t="shared" si="7"/>
        <v>0.41583901416468044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29739.020000000019</v>
      </c>
      <c r="C32" s="140">
        <f>C33-SUM(C7:C31)</f>
        <v>26959.449999999953</v>
      </c>
      <c r="D32" s="214">
        <f t="shared" si="2"/>
        <v>9.342099740975944E-2</v>
      </c>
      <c r="E32" s="215">
        <f t="shared" si="3"/>
        <v>7.6971734294776231E-2</v>
      </c>
      <c r="F32" s="52">
        <f t="shared" si="4"/>
        <v>-9.3465420178609232E-2</v>
      </c>
      <c r="H32" s="19">
        <f>H33-SUM(H7:H31)</f>
        <v>6453.6520000000455</v>
      </c>
      <c r="I32" s="140">
        <f>I33-SUM(I7:I31)</f>
        <v>6789.9229999999952</v>
      </c>
      <c r="J32" s="214">
        <f t="shared" si="0"/>
        <v>6.5946536751047294E-2</v>
      </c>
      <c r="K32" s="215">
        <f t="shared" si="5"/>
        <v>6.4843183719917014E-2</v>
      </c>
      <c r="L32" s="52">
        <f t="shared" si="6"/>
        <v>5.2105536524118028E-2</v>
      </c>
      <c r="N32" s="40">
        <f t="shared" si="1"/>
        <v>2.1700957193613108</v>
      </c>
      <c r="O32" s="143">
        <f t="shared" si="1"/>
        <v>2.5185688135329198</v>
      </c>
      <c r="P32" s="52">
        <f t="shared" si="7"/>
        <v>0.16057959612683326</v>
      </c>
      <c r="Q32" s="2"/>
    </row>
    <row r="33" spans="1:17" ht="26.25" customHeight="1" thickBot="1" x14ac:dyDescent="0.3">
      <c r="A33" s="35" t="s">
        <v>18</v>
      </c>
      <c r="B33" s="36">
        <v>318333.36</v>
      </c>
      <c r="C33" s="148">
        <v>350251.29999999993</v>
      </c>
      <c r="D33" s="251">
        <f>SUM(D7:D32)</f>
        <v>1</v>
      </c>
      <c r="E33" s="252">
        <f>SUM(E7:E32)</f>
        <v>1.0000000000000002</v>
      </c>
      <c r="F33" s="57">
        <f t="shared" si="4"/>
        <v>0.10026577170548492</v>
      </c>
      <c r="G33" s="56"/>
      <c r="H33" s="36">
        <v>97861.87900000003</v>
      </c>
      <c r="I33" s="148">
        <v>104712.98</v>
      </c>
      <c r="J33" s="251">
        <f>SUM(J7:J32)</f>
        <v>1</v>
      </c>
      <c r="K33" s="252">
        <f>SUM(K7:K32)</f>
        <v>0.99999999999999978</v>
      </c>
      <c r="L33" s="57">
        <f t="shared" si="6"/>
        <v>7.0007862816531083E-2</v>
      </c>
      <c r="M33" s="56"/>
      <c r="N33" s="37">
        <f t="shared" si="1"/>
        <v>3.074194894308282</v>
      </c>
      <c r="O33" s="150">
        <f t="shared" si="1"/>
        <v>2.9896528578195145</v>
      </c>
      <c r="P33" s="57">
        <f t="shared" si="7"/>
        <v>-2.7500545474619324E-2</v>
      </c>
      <c r="Q33" s="2"/>
    </row>
    <row r="35" spans="1:17" ht="15.75" thickBot="1" x14ac:dyDescent="0.3"/>
    <row r="36" spans="1:17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7" x14ac:dyDescent="0.25">
      <c r="A37" s="363"/>
      <c r="B37" s="357" t="str">
        <f>B5</f>
        <v>nov</v>
      </c>
      <c r="C37" s="349"/>
      <c r="D37" s="357" t="str">
        <f>B37</f>
        <v>nov</v>
      </c>
      <c r="E37" s="349"/>
      <c r="F37" s="131" t="str">
        <f>F5</f>
        <v>2022 /2021</v>
      </c>
      <c r="H37" s="344" t="str">
        <f>B37</f>
        <v>nov</v>
      </c>
      <c r="I37" s="349"/>
      <c r="J37" s="357" t="str">
        <f>B37</f>
        <v>nov</v>
      </c>
      <c r="K37" s="345"/>
      <c r="L37" s="131" t="str">
        <f>F37</f>
        <v>2022 /2021</v>
      </c>
      <c r="N37" s="344" t="str">
        <f>B37</f>
        <v>nov</v>
      </c>
      <c r="O37" s="345"/>
      <c r="P37" s="131" t="str">
        <f>F37</f>
        <v>2022 /2021</v>
      </c>
    </row>
    <row r="38" spans="1:17" ht="19.5" customHeight="1" thickBot="1" x14ac:dyDescent="0.3">
      <c r="A38" s="364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2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7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185</v>
      </c>
      <c r="B39" s="19">
        <v>41249.070000000007</v>
      </c>
      <c r="C39" s="147">
        <v>37265.749999999993</v>
      </c>
      <c r="D39" s="247">
        <f>B39/$B$62</f>
        <v>0.26809156810586027</v>
      </c>
      <c r="E39" s="246">
        <f>C39/$C$62</f>
        <v>0.23641364202017084</v>
      </c>
      <c r="F39" s="52">
        <f>(C39-B39)/B39</f>
        <v>-9.6567510491752023E-2</v>
      </c>
      <c r="H39" s="39">
        <v>12357.099000000002</v>
      </c>
      <c r="I39" s="147">
        <v>11350.611999999997</v>
      </c>
      <c r="J39" s="250">
        <f>H39/$H$62</f>
        <v>0.26311510888240713</v>
      </c>
      <c r="K39" s="246">
        <f>I39/$I$62</f>
        <v>0.24000223116034899</v>
      </c>
      <c r="L39" s="52">
        <f>(I39-H39)/H39</f>
        <v>-8.1450104106150195E-2</v>
      </c>
      <c r="N39" s="40">
        <f t="shared" ref="N39:O62" si="8">(H39/B39)*10</f>
        <v>2.9957279036836466</v>
      </c>
      <c r="O39" s="149">
        <f t="shared" si="8"/>
        <v>3.0458563157859424</v>
      </c>
      <c r="P39" s="52">
        <f>(O39-N39)/N39</f>
        <v>1.6733299456421338E-2</v>
      </c>
    </row>
    <row r="40" spans="1:17" ht="20.100000000000001" customHeight="1" x14ac:dyDescent="0.25">
      <c r="A40" s="38" t="s">
        <v>188</v>
      </c>
      <c r="B40" s="19">
        <v>16809.34</v>
      </c>
      <c r="C40" s="140">
        <v>20413.7</v>
      </c>
      <c r="D40" s="247">
        <f t="shared" ref="D40:D61" si="9">B40/$B$62</f>
        <v>0.10924954961225938</v>
      </c>
      <c r="E40" s="215">
        <f t="shared" ref="E40:E61" si="10">C40/$C$62</f>
        <v>0.12950436162178844</v>
      </c>
      <c r="F40" s="52">
        <f t="shared" ref="F40:F62" si="11">(C40-B40)/B40</f>
        <v>0.21442602743474762</v>
      </c>
      <c r="H40" s="19">
        <v>6957.5139999999983</v>
      </c>
      <c r="I40" s="140">
        <v>8200.482</v>
      </c>
      <c r="J40" s="247">
        <f t="shared" ref="J40:J62" si="12">H40/$H$62</f>
        <v>0.14814375555790812</v>
      </c>
      <c r="K40" s="215">
        <f t="shared" ref="K40:K62" si="13">I40/$I$62</f>
        <v>0.17339452503444586</v>
      </c>
      <c r="L40" s="52">
        <f t="shared" ref="L40:L62" si="14">(I40-H40)/H40</f>
        <v>0.17865116764407546</v>
      </c>
      <c r="N40" s="40">
        <f t="shared" si="8"/>
        <v>4.1390762516553288</v>
      </c>
      <c r="O40" s="143">
        <f t="shared" si="8"/>
        <v>4.017146328201159</v>
      </c>
      <c r="P40" s="52">
        <f t="shared" ref="P40:P62" si="15">(O40-N40)/N40</f>
        <v>-2.9458245280068632E-2</v>
      </c>
    </row>
    <row r="41" spans="1:17" ht="20.100000000000001" customHeight="1" x14ac:dyDescent="0.25">
      <c r="A41" s="38" t="s">
        <v>187</v>
      </c>
      <c r="B41" s="19">
        <v>13858.530000000002</v>
      </c>
      <c r="C41" s="140">
        <v>17023.450000000004</v>
      </c>
      <c r="D41" s="247">
        <f t="shared" si="9"/>
        <v>9.0071243772092496E-2</v>
      </c>
      <c r="E41" s="215">
        <f t="shared" si="10"/>
        <v>0.10799664072904153</v>
      </c>
      <c r="F41" s="52">
        <f t="shared" si="11"/>
        <v>0.22837342777336422</v>
      </c>
      <c r="H41" s="19">
        <v>4874.9679999999998</v>
      </c>
      <c r="I41" s="140">
        <v>5979.4849999999997</v>
      </c>
      <c r="J41" s="247">
        <f t="shared" si="12"/>
        <v>0.10380087884043417</v>
      </c>
      <c r="K41" s="215">
        <f t="shared" si="13"/>
        <v>0.12643280742834304</v>
      </c>
      <c r="L41" s="52">
        <f t="shared" si="14"/>
        <v>0.22656907696624878</v>
      </c>
      <c r="N41" s="40">
        <f t="shared" si="8"/>
        <v>3.5176660150824066</v>
      </c>
      <c r="O41" s="143">
        <f t="shared" si="8"/>
        <v>3.5124989352921987</v>
      </c>
      <c r="P41" s="52">
        <f t="shared" si="15"/>
        <v>-1.4688943657679427E-3</v>
      </c>
    </row>
    <row r="42" spans="1:17" ht="20.100000000000001" customHeight="1" x14ac:dyDescent="0.25">
      <c r="A42" s="38" t="s">
        <v>189</v>
      </c>
      <c r="B42" s="19">
        <v>15674.789999999999</v>
      </c>
      <c r="C42" s="140">
        <v>19342.25</v>
      </c>
      <c r="D42" s="247">
        <f t="shared" si="9"/>
        <v>0.10187572788501792</v>
      </c>
      <c r="E42" s="215">
        <f t="shared" si="10"/>
        <v>0.12270709075665055</v>
      </c>
      <c r="F42" s="52">
        <f t="shared" si="11"/>
        <v>0.23397187458332783</v>
      </c>
      <c r="H42" s="19">
        <v>3707.6489999999999</v>
      </c>
      <c r="I42" s="140">
        <v>4336.5780000000004</v>
      </c>
      <c r="J42" s="247">
        <f t="shared" si="12"/>
        <v>7.8945589926304516E-2</v>
      </c>
      <c r="K42" s="215">
        <f t="shared" si="13"/>
        <v>9.1694473883953062E-2</v>
      </c>
      <c r="L42" s="52">
        <f t="shared" si="14"/>
        <v>0.16963013489140977</v>
      </c>
      <c r="N42" s="40">
        <f t="shared" si="8"/>
        <v>2.3653580047962368</v>
      </c>
      <c r="O42" s="143">
        <f t="shared" si="8"/>
        <v>2.2420235494836436</v>
      </c>
      <c r="P42" s="52">
        <f t="shared" si="15"/>
        <v>-5.2141982339463176E-2</v>
      </c>
    </row>
    <row r="43" spans="1:17" ht="20.100000000000001" customHeight="1" x14ac:dyDescent="0.25">
      <c r="A43" s="38" t="s">
        <v>186</v>
      </c>
      <c r="B43" s="19">
        <v>14946.019999999999</v>
      </c>
      <c r="C43" s="140">
        <v>16479.240000000002</v>
      </c>
      <c r="D43" s="247">
        <f t="shared" si="9"/>
        <v>9.7139206744335044E-2</v>
      </c>
      <c r="E43" s="215">
        <f t="shared" si="10"/>
        <v>0.10454417651931013</v>
      </c>
      <c r="F43" s="52">
        <f t="shared" si="11"/>
        <v>0.10258383168228084</v>
      </c>
      <c r="H43" s="19">
        <v>5113.9540000000006</v>
      </c>
      <c r="I43" s="140">
        <v>4179.1760000000004</v>
      </c>
      <c r="J43" s="247">
        <f t="shared" si="12"/>
        <v>0.10888951877213425</v>
      </c>
      <c r="K43" s="215">
        <f t="shared" si="13"/>
        <v>8.8366298170687446E-2</v>
      </c>
      <c r="L43" s="52">
        <f t="shared" si="14"/>
        <v>-0.18278967702877266</v>
      </c>
      <c r="N43" s="40">
        <f t="shared" si="8"/>
        <v>3.4216159218306959</v>
      </c>
      <c r="O43" s="143">
        <f t="shared" si="8"/>
        <v>2.5360247195865826</v>
      </c>
      <c r="P43" s="52">
        <f t="shared" si="15"/>
        <v>-0.25882250447627331</v>
      </c>
    </row>
    <row r="44" spans="1:17" ht="20.100000000000001" customHeight="1" x14ac:dyDescent="0.25">
      <c r="A44" s="38" t="s">
        <v>191</v>
      </c>
      <c r="B44" s="19">
        <v>5419.8099999999995</v>
      </c>
      <c r="C44" s="140">
        <v>5289.5999999999985</v>
      </c>
      <c r="D44" s="247">
        <f t="shared" si="9"/>
        <v>3.5225166573108729E-2</v>
      </c>
      <c r="E44" s="215">
        <f t="shared" si="10"/>
        <v>3.3557183226686584E-2</v>
      </c>
      <c r="F44" s="52">
        <f t="shared" si="11"/>
        <v>-2.4024827438600422E-2</v>
      </c>
      <c r="H44" s="19">
        <v>3435.3030000000003</v>
      </c>
      <c r="I44" s="140">
        <v>3411.4159999999988</v>
      </c>
      <c r="J44" s="247">
        <f t="shared" si="12"/>
        <v>7.3146627933389524E-2</v>
      </c>
      <c r="K44" s="215">
        <f t="shared" si="13"/>
        <v>7.2132449899275308E-2</v>
      </c>
      <c r="L44" s="52">
        <f t="shared" si="14"/>
        <v>-6.9533895554486844E-3</v>
      </c>
      <c r="N44" s="40">
        <f t="shared" si="8"/>
        <v>6.3384196124956427</v>
      </c>
      <c r="O44" s="143">
        <f t="shared" si="8"/>
        <v>6.4492891712038709</v>
      </c>
      <c r="P44" s="52">
        <f t="shared" si="15"/>
        <v>1.7491672291569109E-2</v>
      </c>
    </row>
    <row r="45" spans="1:17" ht="20.100000000000001" customHeight="1" x14ac:dyDescent="0.25">
      <c r="A45" s="38" t="s">
        <v>190</v>
      </c>
      <c r="B45" s="19">
        <v>8449.5000000000018</v>
      </c>
      <c r="C45" s="140">
        <v>8775.1999999999989</v>
      </c>
      <c r="D45" s="247">
        <f t="shared" si="9"/>
        <v>5.4916140041714065E-2</v>
      </c>
      <c r="E45" s="215">
        <f t="shared" si="10"/>
        <v>5.5669803813297822E-2</v>
      </c>
      <c r="F45" s="52">
        <f t="shared" si="11"/>
        <v>3.8546659565654423E-2</v>
      </c>
      <c r="H45" s="19">
        <v>2393.6579999999994</v>
      </c>
      <c r="I45" s="140">
        <v>2481.7439999999992</v>
      </c>
      <c r="J45" s="247">
        <f t="shared" si="12"/>
        <v>5.0967268717135354E-2</v>
      </c>
      <c r="K45" s="215">
        <f t="shared" si="13"/>
        <v>5.2475064531217273E-2</v>
      </c>
      <c r="L45" s="52">
        <f t="shared" si="14"/>
        <v>3.6799743321727585E-2</v>
      </c>
      <c r="N45" s="40">
        <f t="shared" si="8"/>
        <v>2.8328989881058035</v>
      </c>
      <c r="O45" s="143">
        <f t="shared" si="8"/>
        <v>2.8281338317075386</v>
      </c>
      <c r="P45" s="52">
        <f t="shared" si="15"/>
        <v>-1.6820777649580437E-3</v>
      </c>
    </row>
    <row r="46" spans="1:17" ht="20.100000000000001" customHeight="1" x14ac:dyDescent="0.25">
      <c r="A46" s="38" t="s">
        <v>192</v>
      </c>
      <c r="B46" s="19">
        <v>18573.280000000002</v>
      </c>
      <c r="C46" s="140">
        <v>17188.150000000001</v>
      </c>
      <c r="D46" s="247">
        <f t="shared" si="9"/>
        <v>0.12071398846250865</v>
      </c>
      <c r="E46" s="215">
        <f t="shared" si="10"/>
        <v>0.10904149630931889</v>
      </c>
      <c r="F46" s="52">
        <f t="shared" si="11"/>
        <v>-7.4576488374697464E-2</v>
      </c>
      <c r="H46" s="19">
        <v>2231.9170000000004</v>
      </c>
      <c r="I46" s="140">
        <v>2169.2440000000006</v>
      </c>
      <c r="J46" s="247">
        <f t="shared" si="12"/>
        <v>4.7523377814768293E-2</v>
      </c>
      <c r="K46" s="215">
        <f t="shared" si="13"/>
        <v>4.5867429873490552E-2</v>
      </c>
      <c r="L46" s="52">
        <f t="shared" si="14"/>
        <v>-2.8080345281656875E-2</v>
      </c>
      <c r="N46" s="40">
        <f t="shared" si="8"/>
        <v>1.2016816631203535</v>
      </c>
      <c r="O46" s="143">
        <f t="shared" si="8"/>
        <v>1.2620578712659598</v>
      </c>
      <c r="P46" s="52">
        <f t="shared" si="15"/>
        <v>5.0243096818861382E-2</v>
      </c>
    </row>
    <row r="47" spans="1:17" ht="20.100000000000001" customHeight="1" x14ac:dyDescent="0.25">
      <c r="A47" s="38" t="s">
        <v>194</v>
      </c>
      <c r="B47" s="19">
        <v>3422.6</v>
      </c>
      <c r="C47" s="140">
        <v>2997.84</v>
      </c>
      <c r="D47" s="247">
        <f t="shared" si="9"/>
        <v>2.2244627600067519E-2</v>
      </c>
      <c r="E47" s="215">
        <f t="shared" si="10"/>
        <v>1.9018274758826781E-2</v>
      </c>
      <c r="F47" s="52">
        <f t="shared" si="11"/>
        <v>-0.12410448197276917</v>
      </c>
      <c r="H47" s="19">
        <v>979.61700000000008</v>
      </c>
      <c r="I47" s="140">
        <v>958.58099999999979</v>
      </c>
      <c r="J47" s="247">
        <f t="shared" si="12"/>
        <v>2.0858620103153418E-2</v>
      </c>
      <c r="K47" s="215">
        <f t="shared" si="13"/>
        <v>2.0268649721082749E-2</v>
      </c>
      <c r="L47" s="52">
        <f t="shared" si="14"/>
        <v>-2.1473698394372784E-2</v>
      </c>
      <c r="N47" s="40">
        <f t="shared" si="8"/>
        <v>2.8622012505113075</v>
      </c>
      <c r="O47" s="143">
        <f t="shared" si="8"/>
        <v>3.1975722520214545</v>
      </c>
      <c r="P47" s="52">
        <f t="shared" si="15"/>
        <v>0.1171724040894175</v>
      </c>
    </row>
    <row r="48" spans="1:17" ht="20.100000000000001" customHeight="1" x14ac:dyDescent="0.25">
      <c r="A48" s="38" t="s">
        <v>193</v>
      </c>
      <c r="B48" s="19">
        <v>5055.300000000002</v>
      </c>
      <c r="C48" s="140">
        <v>3373.9700000000003</v>
      </c>
      <c r="D48" s="247">
        <f t="shared" si="9"/>
        <v>3.285609358575977E-2</v>
      </c>
      <c r="E48" s="215">
        <f t="shared" si="10"/>
        <v>2.1404440693312116E-2</v>
      </c>
      <c r="F48" s="52">
        <f t="shared" si="11"/>
        <v>-0.33258758135026628</v>
      </c>
      <c r="H48" s="19">
        <v>1312.3269999999998</v>
      </c>
      <c r="I48" s="140">
        <v>914.25300000000004</v>
      </c>
      <c r="J48" s="247">
        <f t="shared" si="12"/>
        <v>2.794289027661934E-2</v>
      </c>
      <c r="K48" s="215">
        <f t="shared" si="13"/>
        <v>1.933135938793808E-2</v>
      </c>
      <c r="L48" s="52">
        <f t="shared" si="14"/>
        <v>-0.30333445856101399</v>
      </c>
      <c r="N48" s="40">
        <f t="shared" si="8"/>
        <v>2.595942871837476</v>
      </c>
      <c r="O48" s="143">
        <f t="shared" si="8"/>
        <v>2.7097247456260725</v>
      </c>
      <c r="P48" s="52">
        <f t="shared" si="15"/>
        <v>4.3830653988182228E-2</v>
      </c>
    </row>
    <row r="49" spans="1:16" ht="20.100000000000001" customHeight="1" x14ac:dyDescent="0.25">
      <c r="A49" s="38" t="s">
        <v>198</v>
      </c>
      <c r="B49" s="19">
        <v>2073.21</v>
      </c>
      <c r="C49" s="140">
        <v>1933.36</v>
      </c>
      <c r="D49" s="247">
        <f t="shared" si="9"/>
        <v>1.3474488513625893E-2</v>
      </c>
      <c r="E49" s="215">
        <f t="shared" si="10"/>
        <v>1.2265221522071006E-2</v>
      </c>
      <c r="F49" s="52">
        <f t="shared" si="11"/>
        <v>-6.7455781131675094E-2</v>
      </c>
      <c r="H49" s="19">
        <v>914.97699999999998</v>
      </c>
      <c r="I49" s="140">
        <v>685.37800000000004</v>
      </c>
      <c r="J49" s="247">
        <f t="shared" si="12"/>
        <v>1.9482264646410792E-2</v>
      </c>
      <c r="K49" s="215">
        <f t="shared" si="13"/>
        <v>1.4491927764619012E-2</v>
      </c>
      <c r="L49" s="52">
        <f t="shared" si="14"/>
        <v>-0.25093417648749633</v>
      </c>
      <c r="N49" s="40">
        <f t="shared" si="8"/>
        <v>4.4133348768335088</v>
      </c>
      <c r="O49" s="143">
        <f t="shared" si="8"/>
        <v>3.545009724003807</v>
      </c>
      <c r="P49" s="52">
        <f t="shared" si="15"/>
        <v>-0.19675034346197406</v>
      </c>
    </row>
    <row r="50" spans="1:16" ht="20.100000000000001" customHeight="1" x14ac:dyDescent="0.25">
      <c r="A50" s="38" t="s">
        <v>196</v>
      </c>
      <c r="B50" s="19">
        <v>1671.0399999999997</v>
      </c>
      <c r="C50" s="140">
        <v>1934.45</v>
      </c>
      <c r="D50" s="247">
        <f t="shared" si="9"/>
        <v>1.0860650530245083E-2</v>
      </c>
      <c r="E50" s="215">
        <f t="shared" si="10"/>
        <v>1.2272136473998769E-2</v>
      </c>
      <c r="F50" s="52">
        <f t="shared" si="11"/>
        <v>0.15763237265415569</v>
      </c>
      <c r="H50" s="19">
        <v>639.09299999999996</v>
      </c>
      <c r="I50" s="140">
        <v>673.97600000000023</v>
      </c>
      <c r="J50" s="247">
        <f t="shared" si="12"/>
        <v>1.3607969336571971E-2</v>
      </c>
      <c r="K50" s="215">
        <f t="shared" si="13"/>
        <v>1.4250838963443334E-2</v>
      </c>
      <c r="L50" s="52">
        <f t="shared" si="14"/>
        <v>5.4582040485500964E-2</v>
      </c>
      <c r="N50" s="40">
        <f t="shared" si="8"/>
        <v>3.8245224530831101</v>
      </c>
      <c r="O50" s="143">
        <f t="shared" si="8"/>
        <v>3.4840704076093991</v>
      </c>
      <c r="P50" s="52">
        <f t="shared" si="15"/>
        <v>-8.9018184531576783E-2</v>
      </c>
    </row>
    <row r="51" spans="1:16" ht="20.100000000000001" customHeight="1" x14ac:dyDescent="0.25">
      <c r="A51" s="38" t="s">
        <v>201</v>
      </c>
      <c r="B51" s="19">
        <v>600.11</v>
      </c>
      <c r="C51" s="140">
        <v>1234.92</v>
      </c>
      <c r="D51" s="247">
        <f t="shared" si="9"/>
        <v>3.900316563161491E-3</v>
      </c>
      <c r="E51" s="215">
        <f t="shared" si="10"/>
        <v>7.8343233345243134E-3</v>
      </c>
      <c r="F51" s="52">
        <f t="shared" si="11"/>
        <v>1.0578227324990419</v>
      </c>
      <c r="H51" s="19">
        <v>205.59199999999998</v>
      </c>
      <c r="I51" s="140">
        <v>383.67499999999995</v>
      </c>
      <c r="J51" s="247">
        <f t="shared" si="12"/>
        <v>4.3775939211421573E-3</v>
      </c>
      <c r="K51" s="215">
        <f t="shared" si="13"/>
        <v>8.1125895273705863E-3</v>
      </c>
      <c r="L51" s="52">
        <f t="shared" si="14"/>
        <v>0.86619615549243156</v>
      </c>
      <c r="N51" s="40">
        <f t="shared" si="8"/>
        <v>3.4259052507040373</v>
      </c>
      <c r="O51" s="143">
        <f t="shared" si="8"/>
        <v>3.1068814174197512</v>
      </c>
      <c r="P51" s="52">
        <f t="shared" si="15"/>
        <v>-9.3121032234830606E-2</v>
      </c>
    </row>
    <row r="52" spans="1:16" ht="20.100000000000001" customHeight="1" x14ac:dyDescent="0.25">
      <c r="A52" s="38" t="s">
        <v>200</v>
      </c>
      <c r="B52" s="19">
        <v>532.65</v>
      </c>
      <c r="C52" s="140">
        <v>676.33</v>
      </c>
      <c r="D52" s="247">
        <f t="shared" si="9"/>
        <v>3.4618713525319828E-3</v>
      </c>
      <c r="E52" s="215">
        <f t="shared" si="10"/>
        <v>4.290632511287233E-3</v>
      </c>
      <c r="F52" s="52">
        <f t="shared" si="11"/>
        <v>0.26974561156481758</v>
      </c>
      <c r="H52" s="19">
        <v>300.30000000000007</v>
      </c>
      <c r="I52" s="140">
        <v>366.48500000000001</v>
      </c>
      <c r="J52" s="247">
        <f t="shared" si="12"/>
        <v>6.3941761085985361E-3</v>
      </c>
      <c r="K52" s="215">
        <f t="shared" si="13"/>
        <v>7.7491167601183557E-3</v>
      </c>
      <c r="L52" s="52">
        <f t="shared" si="14"/>
        <v>0.22039627039627016</v>
      </c>
      <c r="N52" s="40">
        <f t="shared" ref="N52:N53" si="16">(H52/B52)*10</f>
        <v>5.6378484933821476</v>
      </c>
      <c r="O52" s="143">
        <f t="shared" ref="O52:O53" si="17">(I52/C52)*10</f>
        <v>5.4187305013824618</v>
      </c>
      <c r="P52" s="52">
        <f t="shared" ref="P52:P53" si="18">(O52-N52)/N52</f>
        <v>-3.8865533945598593E-2</v>
      </c>
    </row>
    <row r="53" spans="1:16" ht="20.100000000000001" customHeight="1" x14ac:dyDescent="0.25">
      <c r="A53" s="38" t="s">
        <v>204</v>
      </c>
      <c r="B53" s="19">
        <v>468.65000000000003</v>
      </c>
      <c r="C53" s="140">
        <v>943.65</v>
      </c>
      <c r="D53" s="247">
        <f t="shared" si="9"/>
        <v>3.0459138446711984E-3</v>
      </c>
      <c r="E53" s="215">
        <f t="shared" si="10"/>
        <v>5.9865086115893085E-3</v>
      </c>
      <c r="F53" s="52">
        <f t="shared" si="11"/>
        <v>1.0135495572388775</v>
      </c>
      <c r="H53" s="19">
        <v>137.65200000000002</v>
      </c>
      <c r="I53" s="140">
        <v>247.05899999999997</v>
      </c>
      <c r="J53" s="247">
        <f t="shared" si="12"/>
        <v>2.9309727928764754E-3</v>
      </c>
      <c r="K53" s="215">
        <f t="shared" si="13"/>
        <v>5.2239219548905974E-3</v>
      </c>
      <c r="L53" s="52">
        <f t="shared" si="14"/>
        <v>0.79480864789469052</v>
      </c>
      <c r="N53" s="40">
        <f t="shared" si="16"/>
        <v>2.9372026032220204</v>
      </c>
      <c r="O53" s="143">
        <f t="shared" si="17"/>
        <v>2.6181211254172627</v>
      </c>
      <c r="P53" s="52">
        <f t="shared" si="18"/>
        <v>-0.10863448011885023</v>
      </c>
    </row>
    <row r="54" spans="1:16" ht="20.100000000000001" customHeight="1" x14ac:dyDescent="0.25">
      <c r="A54" s="38" t="s">
        <v>202</v>
      </c>
      <c r="B54" s="19">
        <v>544.83000000000004</v>
      </c>
      <c r="C54" s="140">
        <v>538.49</v>
      </c>
      <c r="D54" s="247">
        <f t="shared" si="9"/>
        <v>3.5410332657467387E-3</v>
      </c>
      <c r="E54" s="215">
        <f t="shared" si="10"/>
        <v>3.4161765720921175E-3</v>
      </c>
      <c r="F54" s="52">
        <f t="shared" si="11"/>
        <v>-1.1636657305948702E-2</v>
      </c>
      <c r="H54" s="19">
        <v>329.61200000000002</v>
      </c>
      <c r="I54" s="140">
        <v>224.13100000000003</v>
      </c>
      <c r="J54" s="247">
        <f t="shared" si="12"/>
        <v>7.0183056127451895E-3</v>
      </c>
      <c r="K54" s="215">
        <f t="shared" si="13"/>
        <v>4.7391224431070503E-3</v>
      </c>
      <c r="L54" s="52">
        <f t="shared" si="14"/>
        <v>-0.32001565476985055</v>
      </c>
      <c r="N54" s="40">
        <f t="shared" ref="N54" si="19">(H54/B54)*10</f>
        <v>6.0498137033570112</v>
      </c>
      <c r="O54" s="143">
        <f t="shared" ref="O54" si="20">(I54/C54)*10</f>
        <v>4.1622128544634069</v>
      </c>
      <c r="P54" s="52">
        <f t="shared" ref="P54" si="21">(O54-N54)/N54</f>
        <v>-0.31200974797722847</v>
      </c>
    </row>
    <row r="55" spans="1:16" ht="20.100000000000001" customHeight="1" x14ac:dyDescent="0.25">
      <c r="A55" s="38" t="s">
        <v>199</v>
      </c>
      <c r="B55" s="19">
        <v>1345.67</v>
      </c>
      <c r="C55" s="140">
        <v>543.9</v>
      </c>
      <c r="D55" s="247">
        <f t="shared" si="9"/>
        <v>8.7459615562972184E-3</v>
      </c>
      <c r="E55" s="215">
        <f t="shared" si="10"/>
        <v>3.4504975720271547E-3</v>
      </c>
      <c r="F55" s="52">
        <f t="shared" si="11"/>
        <v>-0.59581472426374971</v>
      </c>
      <c r="H55" s="19">
        <v>357.423</v>
      </c>
      <c r="I55" s="140">
        <v>178.33599999999998</v>
      </c>
      <c r="J55" s="247">
        <f t="shared" si="12"/>
        <v>7.6104748826627171E-3</v>
      </c>
      <c r="K55" s="215">
        <f t="shared" si="13"/>
        <v>3.7708132298251412E-3</v>
      </c>
      <c r="L55" s="52">
        <f t="shared" si="14"/>
        <v>-0.50105057592824198</v>
      </c>
      <c r="N55" s="40">
        <f t="shared" si="8"/>
        <v>2.656096962851219</v>
      </c>
      <c r="O55" s="143">
        <f t="shared" si="8"/>
        <v>3.2788380216951647</v>
      </c>
      <c r="P55" s="52">
        <f t="shared" si="15"/>
        <v>0.23445720075499688</v>
      </c>
    </row>
    <row r="56" spans="1:16" ht="20.100000000000001" customHeight="1" x14ac:dyDescent="0.25">
      <c r="A56" s="38" t="s">
        <v>203</v>
      </c>
      <c r="B56" s="19">
        <v>1709.6899999999998</v>
      </c>
      <c r="C56" s="140">
        <v>555.08000000000004</v>
      </c>
      <c r="D56" s="247">
        <f t="shared" si="9"/>
        <v>1.1111849868976635E-2</v>
      </c>
      <c r="E56" s="215">
        <f t="shared" si="10"/>
        <v>3.5214234092311699E-3</v>
      </c>
      <c r="F56" s="52">
        <f t="shared" si="11"/>
        <v>-0.67533295509712277</v>
      </c>
      <c r="H56" s="19">
        <v>282.77199999999999</v>
      </c>
      <c r="I56" s="140">
        <v>174.78899999999999</v>
      </c>
      <c r="J56" s="247">
        <f t="shared" si="12"/>
        <v>6.0209589296724101E-3</v>
      </c>
      <c r="K56" s="215">
        <f t="shared" si="13"/>
        <v>3.6958139334060795E-3</v>
      </c>
      <c r="L56" s="52">
        <f t="shared" si="14"/>
        <v>-0.38187302844694671</v>
      </c>
      <c r="N56" s="40">
        <f t="shared" ref="N56" si="22">(H56/B56)*10</f>
        <v>1.6539372634805141</v>
      </c>
      <c r="O56" s="143">
        <f t="shared" ref="O56" si="23">(I56/C56)*10</f>
        <v>3.1488974562225258</v>
      </c>
      <c r="P56" s="52">
        <f t="shared" ref="P56" si="24">(O56-N56)/N56</f>
        <v>0.9038796245487849</v>
      </c>
    </row>
    <row r="57" spans="1:16" ht="20.100000000000001" customHeight="1" x14ac:dyDescent="0.25">
      <c r="A57" s="38" t="s">
        <v>205</v>
      </c>
      <c r="B57" s="19">
        <v>679.84999999999991</v>
      </c>
      <c r="C57" s="140">
        <v>373.06000000000006</v>
      </c>
      <c r="D57" s="247">
        <f t="shared" si="9"/>
        <v>4.4185736206117871E-3</v>
      </c>
      <c r="E57" s="215">
        <f t="shared" si="10"/>
        <v>2.3666898772209057E-3</v>
      </c>
      <c r="F57" s="52">
        <f t="shared" si="11"/>
        <v>-0.45126130764139133</v>
      </c>
      <c r="H57" s="19">
        <v>246.047</v>
      </c>
      <c r="I57" s="140">
        <v>136.00299999999999</v>
      </c>
      <c r="J57" s="247">
        <f t="shared" si="12"/>
        <v>5.2389871761316801E-3</v>
      </c>
      <c r="K57" s="215">
        <f t="shared" si="13"/>
        <v>2.875706036335393E-3</v>
      </c>
      <c r="L57" s="52">
        <f t="shared" si="14"/>
        <v>-0.44724788353444672</v>
      </c>
      <c r="N57" s="40">
        <f t="shared" ref="N57" si="25">(H57/B57)*10</f>
        <v>3.6191365742443189</v>
      </c>
      <c r="O57" s="143">
        <f t="shared" ref="O57" si="26">(I57/C57)*10</f>
        <v>3.6456066048356823</v>
      </c>
      <c r="P57" s="52">
        <f t="shared" ref="P57" si="27">(O57-N57)/N57</f>
        <v>7.3139076264040733E-3</v>
      </c>
    </row>
    <row r="58" spans="1:16" ht="20.100000000000001" customHeight="1" x14ac:dyDescent="0.25">
      <c r="A58" s="38" t="s">
        <v>206</v>
      </c>
      <c r="B58" s="19">
        <v>507.00999999999993</v>
      </c>
      <c r="C58" s="140">
        <v>538.17000000000007</v>
      </c>
      <c r="D58" s="247">
        <f t="shared" si="9"/>
        <v>3.2952283759452557E-3</v>
      </c>
      <c r="E58" s="215">
        <f t="shared" si="10"/>
        <v>3.4141464944619491E-3</v>
      </c>
      <c r="F58" s="52">
        <f t="shared" si="11"/>
        <v>6.1458353878622002E-2</v>
      </c>
      <c r="H58" s="19">
        <v>67.837999999999994</v>
      </c>
      <c r="I58" s="140">
        <v>119.515</v>
      </c>
      <c r="J58" s="247">
        <f t="shared" si="12"/>
        <v>1.4444492802367878E-3</v>
      </c>
      <c r="K58" s="215">
        <f t="shared" si="13"/>
        <v>2.5270766595782779E-3</v>
      </c>
      <c r="L58" s="52">
        <f t="shared" si="14"/>
        <v>0.76177068899436906</v>
      </c>
      <c r="N58" s="40">
        <f t="shared" ref="N58" si="28">(H58/B58)*10</f>
        <v>1.3380012228555651</v>
      </c>
      <c r="O58" s="143">
        <f t="shared" ref="O58" si="29">(I58/C58)*10</f>
        <v>2.2207666722411132</v>
      </c>
      <c r="P58" s="52">
        <f t="shared" ref="P58" si="30">(O58-N58)/N58</f>
        <v>0.65976430686778309</v>
      </c>
    </row>
    <row r="59" spans="1:16" ht="20.100000000000001" customHeight="1" x14ac:dyDescent="0.25">
      <c r="A59" s="38" t="s">
        <v>219</v>
      </c>
      <c r="B59" s="19">
        <v>1.9000000000000001</v>
      </c>
      <c r="C59" s="140">
        <v>73.15000000000002</v>
      </c>
      <c r="D59" s="247">
        <f t="shared" si="9"/>
        <v>1.2348738514617042E-5</v>
      </c>
      <c r="E59" s="215">
        <f t="shared" si="10"/>
        <v>4.6406305827134849E-4</v>
      </c>
      <c r="F59" s="52">
        <f t="shared" si="11"/>
        <v>37.500000000000007</v>
      </c>
      <c r="H59" s="19">
        <v>2.7539999999999996</v>
      </c>
      <c r="I59" s="140">
        <v>33.292999999999999</v>
      </c>
      <c r="J59" s="247">
        <f t="shared" si="12"/>
        <v>5.8639896780154387E-5</v>
      </c>
      <c r="K59" s="215">
        <f t="shared" si="13"/>
        <v>7.0396153811102884E-4</v>
      </c>
      <c r="L59" s="52">
        <f t="shared" si="14"/>
        <v>11.08896151053014</v>
      </c>
      <c r="N59" s="40">
        <f t="shared" ref="N59" si="31">(H59/B59)*10</f>
        <v>14.49473684210526</v>
      </c>
      <c r="O59" s="143">
        <f t="shared" ref="O59" si="32">(I59/C59)*10</f>
        <v>4.5513328776486652</v>
      </c>
      <c r="P59" s="52">
        <f t="shared" ref="P59" si="33">(O59-N59)/N59</f>
        <v>-0.68600099972648998</v>
      </c>
    </row>
    <row r="60" spans="1:16" ht="20.100000000000001" customHeight="1" x14ac:dyDescent="0.25">
      <c r="A60" s="38" t="s">
        <v>208</v>
      </c>
      <c r="B60" s="19">
        <v>60.899999999999991</v>
      </c>
      <c r="C60" s="140">
        <v>47.499999999999993</v>
      </c>
      <c r="D60" s="247">
        <f t="shared" si="9"/>
        <v>3.9580956607377775E-4</v>
      </c>
      <c r="E60" s="215">
        <f t="shared" si="10"/>
        <v>3.0133964822814827E-4</v>
      </c>
      <c r="F60" s="52">
        <f t="shared" si="11"/>
        <v>-0.2200328407224959</v>
      </c>
      <c r="H60" s="19">
        <v>39.829000000000001</v>
      </c>
      <c r="I60" s="140">
        <v>29.670999999999999</v>
      </c>
      <c r="J60" s="247">
        <f t="shared" si="12"/>
        <v>8.4806407002787558E-4</v>
      </c>
      <c r="K60" s="215">
        <f t="shared" si="13"/>
        <v>6.2737640937411275E-4</v>
      </c>
      <c r="L60" s="52">
        <f t="shared" si="14"/>
        <v>-0.25504029727083283</v>
      </c>
      <c r="N60" s="40">
        <f t="shared" si="8"/>
        <v>6.5400656814449931</v>
      </c>
      <c r="O60" s="143">
        <f t="shared" si="8"/>
        <v>6.2465263157894748</v>
      </c>
      <c r="P60" s="52">
        <f t="shared" si="15"/>
        <v>-4.4883244290394086E-2</v>
      </c>
    </row>
    <row r="61" spans="1:16" ht="20.100000000000001" customHeight="1" thickBot="1" x14ac:dyDescent="0.3">
      <c r="A61" s="8" t="s">
        <v>17</v>
      </c>
      <c r="B61" s="19">
        <f>B62-SUM(B39:B60)</f>
        <v>208.11999999999534</v>
      </c>
      <c r="C61" s="140">
        <f>C62-SUM(C39:C60)</f>
        <v>88.230000000010477</v>
      </c>
      <c r="D61" s="247">
        <f t="shared" si="9"/>
        <v>1.3526418208747585E-3</v>
      </c>
      <c r="E61" s="215">
        <f t="shared" si="10"/>
        <v>5.5973046659310913E-4</v>
      </c>
      <c r="F61" s="52">
        <f t="shared" si="11"/>
        <v>-0.57606188737260977</v>
      </c>
      <c r="H61" s="19">
        <f>H62-SUM(H39:H60)</f>
        <v>76.716999999989639</v>
      </c>
      <c r="I61" s="140">
        <f>I62-SUM(I39:I60)</f>
        <v>59.89500000001135</v>
      </c>
      <c r="J61" s="247">
        <f t="shared" si="12"/>
        <v>1.6335065218890694E-3</v>
      </c>
      <c r="K61" s="215">
        <f t="shared" si="13"/>
        <v>1.2664456890387789E-3</v>
      </c>
      <c r="L61" s="52">
        <f t="shared" si="14"/>
        <v>-0.21927343352816925</v>
      </c>
      <c r="N61" s="40">
        <f t="shared" si="8"/>
        <v>3.686190659234641</v>
      </c>
      <c r="O61" s="143">
        <f t="shared" si="8"/>
        <v>6.7885073104391065</v>
      </c>
      <c r="P61" s="52">
        <f t="shared" si="15"/>
        <v>0.84160504379569867</v>
      </c>
    </row>
    <row r="62" spans="1:16" s="1" customFormat="1" ht="26.25" customHeight="1" thickBot="1" x14ac:dyDescent="0.3">
      <c r="A62" s="12" t="s">
        <v>18</v>
      </c>
      <c r="B62" s="17">
        <v>153861.86999999997</v>
      </c>
      <c r="C62" s="145">
        <v>157629.43999999997</v>
      </c>
      <c r="D62" s="253">
        <f>SUM(D39:D61)</f>
        <v>1.0000000000000004</v>
      </c>
      <c r="E62" s="254">
        <f>SUM(E39:E61)</f>
        <v>1.0000000000000002</v>
      </c>
      <c r="F62" s="57">
        <f t="shared" si="11"/>
        <v>2.4486703560797799E-2</v>
      </c>
      <c r="H62" s="17">
        <v>46964.611999999994</v>
      </c>
      <c r="I62" s="145">
        <v>47293.777000000002</v>
      </c>
      <c r="J62" s="253">
        <f t="shared" si="12"/>
        <v>1</v>
      </c>
      <c r="K62" s="254">
        <f t="shared" si="13"/>
        <v>1</v>
      </c>
      <c r="L62" s="57">
        <f t="shared" si="14"/>
        <v>7.0087878081481481E-3</v>
      </c>
      <c r="N62" s="37">
        <f t="shared" si="8"/>
        <v>3.0523879633076083</v>
      </c>
      <c r="O62" s="150">
        <f t="shared" si="8"/>
        <v>3.0003137104337876</v>
      </c>
      <c r="P62" s="57">
        <f t="shared" si="15"/>
        <v>-1.7060168464755828E-2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B37</f>
        <v>nov</v>
      </c>
      <c r="C66" s="349"/>
      <c r="D66" s="357" t="str">
        <f>B66</f>
        <v>nov</v>
      </c>
      <c r="E66" s="349"/>
      <c r="F66" s="131" t="str">
        <f>F5</f>
        <v>2022 /2021</v>
      </c>
      <c r="H66" s="344" t="str">
        <f>B66</f>
        <v>nov</v>
      </c>
      <c r="I66" s="349"/>
      <c r="J66" s="357" t="str">
        <f>B66</f>
        <v>nov</v>
      </c>
      <c r="K66" s="345"/>
      <c r="L66" s="131" t="str">
        <f>F66</f>
        <v>2022 /2021</v>
      </c>
      <c r="N66" s="344" t="str">
        <f>B66</f>
        <v>nov</v>
      </c>
      <c r="O66" s="345"/>
      <c r="P66" s="131" t="str">
        <f>L66</f>
        <v>2022 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2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0">
        <f>L38</f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154</v>
      </c>
      <c r="B68" s="39">
        <v>30509.989999999994</v>
      </c>
      <c r="C68" s="147">
        <v>32752.870000000003</v>
      </c>
      <c r="D68" s="247">
        <f>B68/$B$96</f>
        <v>0.18550321396127686</v>
      </c>
      <c r="E68" s="246">
        <f>C68/$C$96</f>
        <v>0.17003713908691365</v>
      </c>
      <c r="F68" s="52">
        <f>(C68-B68)/B68</f>
        <v>7.3512970669607186E-2</v>
      </c>
      <c r="H68" s="19">
        <v>13997.710000000003</v>
      </c>
      <c r="I68" s="147">
        <v>14192.210999999998</v>
      </c>
      <c r="J68" s="245">
        <f>H68/$H$96</f>
        <v>0.27501889246823402</v>
      </c>
      <c r="K68" s="246">
        <f>I68/$I$96</f>
        <v>0.24716837327052413</v>
      </c>
      <c r="L68" s="52">
        <f t="shared" ref="L68:L70" si="34">(I68-H68)/H68</f>
        <v>1.3895201429376284E-2</v>
      </c>
      <c r="N68" s="40">
        <f t="shared" ref="N68:O83" si="35">(H68/B68)*10</f>
        <v>4.5879103860735473</v>
      </c>
      <c r="O68" s="143">
        <f t="shared" si="35"/>
        <v>4.333119815149022</v>
      </c>
      <c r="P68" s="52">
        <f t="shared" ref="P68:P69" si="36">(O68-N68)/N68</f>
        <v>-5.5535210909509865E-2</v>
      </c>
    </row>
    <row r="69" spans="1:16" ht="20.100000000000001" customHeight="1" x14ac:dyDescent="0.25">
      <c r="A69" s="38" t="s">
        <v>157</v>
      </c>
      <c r="B69" s="19">
        <v>23019.609999999997</v>
      </c>
      <c r="C69" s="140">
        <v>52471.92</v>
      </c>
      <c r="D69" s="247">
        <f t="shared" ref="D69:D95" si="37">B69/$B$96</f>
        <v>0.13996109599298948</v>
      </c>
      <c r="E69" s="215">
        <f t="shared" ref="E69:E95" si="38">C69/$C$96</f>
        <v>0.27240895711421337</v>
      </c>
      <c r="F69" s="52">
        <f>(C69-B69)/B69</f>
        <v>1.2794443520111767</v>
      </c>
      <c r="H69" s="19">
        <v>3301.8590000000004</v>
      </c>
      <c r="I69" s="140">
        <v>8802.2749999999996</v>
      </c>
      <c r="J69" s="214">
        <f t="shared" ref="J69:J95" si="39">H69/$H$96</f>
        <v>6.4873011747369438E-2</v>
      </c>
      <c r="K69" s="215">
        <f t="shared" ref="K69:K95" si="40">I69/$I$96</f>
        <v>0.15329845313248253</v>
      </c>
      <c r="L69" s="52">
        <f t="shared" si="34"/>
        <v>1.6658542960193026</v>
      </c>
      <c r="N69" s="40">
        <f t="shared" si="35"/>
        <v>1.4343679150081172</v>
      </c>
      <c r="O69" s="143">
        <f t="shared" si="35"/>
        <v>1.6775210436362917</v>
      </c>
      <c r="P69" s="52">
        <f t="shared" si="36"/>
        <v>0.16951935837661183</v>
      </c>
    </row>
    <row r="70" spans="1:16" ht="20.100000000000001" customHeight="1" x14ac:dyDescent="0.25">
      <c r="A70" s="38" t="s">
        <v>155</v>
      </c>
      <c r="B70" s="19">
        <v>25802.090000000004</v>
      </c>
      <c r="C70" s="140">
        <v>19946.810000000001</v>
      </c>
      <c r="D70" s="247">
        <f t="shared" si="37"/>
        <v>0.15687880008869631</v>
      </c>
      <c r="E70" s="215">
        <f t="shared" si="38"/>
        <v>0.10355423834034208</v>
      </c>
      <c r="F70" s="52">
        <f>(C70-B70)/B70</f>
        <v>-0.22693045408337084</v>
      </c>
      <c r="H70" s="19">
        <v>7250.2140000000009</v>
      </c>
      <c r="I70" s="140">
        <v>7016.7919999999995</v>
      </c>
      <c r="J70" s="214">
        <f t="shared" si="39"/>
        <v>0.1424480021687608</v>
      </c>
      <c r="K70" s="215">
        <f t="shared" si="40"/>
        <v>0.12220288045447096</v>
      </c>
      <c r="L70" s="52">
        <f t="shared" si="34"/>
        <v>-3.2195187617910501E-2</v>
      </c>
      <c r="N70" s="40">
        <f t="shared" ref="N70" si="41">(H70/B70)*10</f>
        <v>2.8099328387739133</v>
      </c>
      <c r="O70" s="143">
        <f t="shared" ref="O70" si="42">(I70/C70)*10</f>
        <v>3.517751460007891</v>
      </c>
      <c r="P70" s="52">
        <f t="shared" ref="P70" si="43">(O70-N70)/N70</f>
        <v>0.25189876835021702</v>
      </c>
    </row>
    <row r="71" spans="1:16" ht="20.100000000000001" customHeight="1" x14ac:dyDescent="0.25">
      <c r="A71" s="38" t="s">
        <v>153</v>
      </c>
      <c r="B71" s="19">
        <v>19357.170000000002</v>
      </c>
      <c r="C71" s="140">
        <v>17142.899999999998</v>
      </c>
      <c r="D71" s="247">
        <f t="shared" si="37"/>
        <v>0.11769316372095863</v>
      </c>
      <c r="E71" s="215">
        <f t="shared" si="38"/>
        <v>8.8997686970731155E-2</v>
      </c>
      <c r="F71" s="52">
        <f t="shared" ref="F71:F96" si="44">(C71-B71)/B71</f>
        <v>-0.11439017170381847</v>
      </c>
      <c r="H71" s="19">
        <v>8651.5979999999981</v>
      </c>
      <c r="I71" s="140">
        <v>6894.7740000000003</v>
      </c>
      <c r="J71" s="214">
        <f t="shared" si="39"/>
        <v>0.16998158270462724</v>
      </c>
      <c r="K71" s="215">
        <f t="shared" si="40"/>
        <v>0.12007784225078849</v>
      </c>
      <c r="L71" s="52">
        <f t="shared" ref="L71:L96" si="45">(I71-H71)/H71</f>
        <v>-0.20306352653001195</v>
      </c>
      <c r="N71" s="40">
        <f t="shared" ref="N71" si="46">(H71/B71)*10</f>
        <v>4.4694539542712066</v>
      </c>
      <c r="O71" s="143">
        <f t="shared" si="35"/>
        <v>4.0219414451463882</v>
      </c>
      <c r="P71" s="52">
        <f t="shared" ref="P71:P96" si="47">(O71-N71)/N71</f>
        <v>-0.10012688657350544</v>
      </c>
    </row>
    <row r="72" spans="1:16" ht="20.100000000000001" customHeight="1" x14ac:dyDescent="0.25">
      <c r="A72" s="38" t="s">
        <v>158</v>
      </c>
      <c r="B72" s="19">
        <v>10503.99</v>
      </c>
      <c r="C72" s="140">
        <v>10346.530000000001</v>
      </c>
      <c r="D72" s="247">
        <f t="shared" si="37"/>
        <v>6.3865111211675679E-2</v>
      </c>
      <c r="E72" s="215">
        <f t="shared" si="38"/>
        <v>5.3714204607929771E-2</v>
      </c>
      <c r="F72" s="52">
        <f t="shared" si="44"/>
        <v>-1.4990494088436787E-2</v>
      </c>
      <c r="H72" s="19">
        <v>4097.4210000000003</v>
      </c>
      <c r="I72" s="140">
        <v>4346.3009999999995</v>
      </c>
      <c r="J72" s="214">
        <f t="shared" si="39"/>
        <v>8.0503752784997246E-2</v>
      </c>
      <c r="K72" s="215">
        <f t="shared" si="40"/>
        <v>7.5694206344173745E-2</v>
      </c>
      <c r="L72" s="52">
        <f t="shared" si="45"/>
        <v>6.0740646372437486E-2</v>
      </c>
      <c r="N72" s="40">
        <f t="shared" si="35"/>
        <v>3.9008234013931853</v>
      </c>
      <c r="O72" s="143">
        <f t="shared" si="35"/>
        <v>4.200732999372736</v>
      </c>
      <c r="P72" s="52">
        <f t="shared" si="47"/>
        <v>7.6883664580262093E-2</v>
      </c>
    </row>
    <row r="73" spans="1:16" ht="20.100000000000001" customHeight="1" x14ac:dyDescent="0.25">
      <c r="A73" s="38" t="s">
        <v>195</v>
      </c>
      <c r="B73" s="19">
        <v>3777.2700000000004</v>
      </c>
      <c r="C73" s="140">
        <v>11540.869999999999</v>
      </c>
      <c r="D73" s="247">
        <f t="shared" si="37"/>
        <v>2.2966107986253436E-2</v>
      </c>
      <c r="E73" s="215">
        <f t="shared" si="38"/>
        <v>5.9914643125136481E-2</v>
      </c>
      <c r="F73" s="52">
        <f t="shared" si="44"/>
        <v>2.0553468510326236</v>
      </c>
      <c r="H73" s="19">
        <v>1042.7369999999999</v>
      </c>
      <c r="I73" s="140">
        <v>2875.4470000000001</v>
      </c>
      <c r="J73" s="214">
        <f t="shared" si="39"/>
        <v>2.0487092165479129E-2</v>
      </c>
      <c r="K73" s="215">
        <f t="shared" si="40"/>
        <v>5.0078141976300165E-2</v>
      </c>
      <c r="L73" s="52">
        <f t="shared" si="45"/>
        <v>1.7575956353327833</v>
      </c>
      <c r="N73" s="40">
        <f t="shared" si="35"/>
        <v>2.7605572278391528</v>
      </c>
      <c r="O73" s="143">
        <f t="shared" si="35"/>
        <v>2.4915340004696356</v>
      </c>
      <c r="P73" s="52">
        <f t="shared" si="47"/>
        <v>-9.7452508738642307E-2</v>
      </c>
    </row>
    <row r="74" spans="1:16" ht="20.100000000000001" customHeight="1" x14ac:dyDescent="0.25">
      <c r="A74" s="38" t="s">
        <v>156</v>
      </c>
      <c r="B74" s="19">
        <v>7501.8100000000013</v>
      </c>
      <c r="C74" s="140">
        <v>5592.8899999999994</v>
      </c>
      <c r="D74" s="247">
        <f t="shared" si="37"/>
        <v>4.5611613295410677E-2</v>
      </c>
      <c r="E74" s="215">
        <f t="shared" si="38"/>
        <v>2.9035593364117658E-2</v>
      </c>
      <c r="F74" s="52">
        <f t="shared" si="44"/>
        <v>-0.25446125668338726</v>
      </c>
      <c r="H74" s="19">
        <v>2806.8450000000003</v>
      </c>
      <c r="I74" s="140">
        <v>2320.163</v>
      </c>
      <c r="J74" s="214">
        <f t="shared" si="39"/>
        <v>5.5147263604546762E-2</v>
      </c>
      <c r="K74" s="215">
        <f t="shared" si="40"/>
        <v>4.040743999877533E-2</v>
      </c>
      <c r="L74" s="52">
        <f t="shared" si="45"/>
        <v>-0.17339112063544662</v>
      </c>
      <c r="N74" s="40">
        <f t="shared" si="35"/>
        <v>3.7415570375682665</v>
      </c>
      <c r="O74" s="143">
        <f t="shared" si="35"/>
        <v>4.1484152200382987</v>
      </c>
      <c r="P74" s="52">
        <f t="shared" si="47"/>
        <v>0.10874033948563287</v>
      </c>
    </row>
    <row r="75" spans="1:16" ht="20.100000000000001" customHeight="1" x14ac:dyDescent="0.25">
      <c r="A75" s="38" t="s">
        <v>160</v>
      </c>
      <c r="B75" s="19">
        <v>325.63</v>
      </c>
      <c r="C75" s="140">
        <v>575.45000000000005</v>
      </c>
      <c r="D75" s="247">
        <f t="shared" si="37"/>
        <v>1.9798568128737699E-3</v>
      </c>
      <c r="E75" s="215">
        <f t="shared" si="38"/>
        <v>2.987459471110912E-3</v>
      </c>
      <c r="F75" s="52">
        <f t="shared" si="44"/>
        <v>0.7671897552436816</v>
      </c>
      <c r="H75" s="19">
        <v>764.50199999999995</v>
      </c>
      <c r="I75" s="140">
        <v>1353.9899999999998</v>
      </c>
      <c r="J75" s="214">
        <f t="shared" si="39"/>
        <v>1.5020492161199925E-2</v>
      </c>
      <c r="K75" s="215">
        <f t="shared" si="40"/>
        <v>2.3580787075710541E-2</v>
      </c>
      <c r="L75" s="52">
        <f t="shared" si="45"/>
        <v>0.77107450340221462</v>
      </c>
      <c r="N75" s="40">
        <f t="shared" si="35"/>
        <v>23.477627982679728</v>
      </c>
      <c r="O75" s="143">
        <f t="shared" si="35"/>
        <v>23.529237987661826</v>
      </c>
      <c r="P75" s="52">
        <f t="shared" si="47"/>
        <v>2.1982631729309692E-3</v>
      </c>
    </row>
    <row r="76" spans="1:16" ht="20.100000000000001" customHeight="1" x14ac:dyDescent="0.25">
      <c r="A76" s="38" t="s">
        <v>159</v>
      </c>
      <c r="B76" s="19">
        <v>4676.7099999999982</v>
      </c>
      <c r="C76" s="140">
        <v>3490.1200000000003</v>
      </c>
      <c r="D76" s="247">
        <f t="shared" si="37"/>
        <v>2.8434776142661565E-2</v>
      </c>
      <c r="E76" s="215">
        <f t="shared" si="38"/>
        <v>1.811902345870817E-2</v>
      </c>
      <c r="F76" s="52">
        <f t="shared" si="44"/>
        <v>-0.25372323706195132</v>
      </c>
      <c r="H76" s="19">
        <v>1475.5240000000003</v>
      </c>
      <c r="I76" s="140">
        <v>1239.0259999999998</v>
      </c>
      <c r="J76" s="214">
        <f t="shared" si="39"/>
        <v>2.8990240281467367E-2</v>
      </c>
      <c r="K76" s="215">
        <f t="shared" si="40"/>
        <v>2.1578599758690486E-2</v>
      </c>
      <c r="L76" s="52">
        <f t="shared" si="45"/>
        <v>-0.16028068672552967</v>
      </c>
      <c r="N76" s="40">
        <f t="shared" si="35"/>
        <v>3.1550470309255885</v>
      </c>
      <c r="O76" s="143">
        <f t="shared" si="35"/>
        <v>3.5500956987152295</v>
      </c>
      <c r="P76" s="52">
        <f t="shared" si="47"/>
        <v>0.12521165735958825</v>
      </c>
    </row>
    <row r="77" spans="1:16" ht="20.100000000000001" customHeight="1" x14ac:dyDescent="0.25">
      <c r="A77" s="38" t="s">
        <v>197</v>
      </c>
      <c r="B77" s="19">
        <v>4045.54</v>
      </c>
      <c r="C77" s="140">
        <v>3831.9899999999989</v>
      </c>
      <c r="D77" s="247">
        <f t="shared" si="37"/>
        <v>2.4597211346477139E-2</v>
      </c>
      <c r="E77" s="215">
        <f t="shared" si="38"/>
        <v>1.9893847977586757E-2</v>
      </c>
      <c r="F77" s="52">
        <f t="shared" si="44"/>
        <v>-5.2786525408227605E-2</v>
      </c>
      <c r="H77" s="19">
        <v>1424.7450000000001</v>
      </c>
      <c r="I77" s="140">
        <v>1208.0680000000002</v>
      </c>
      <c r="J77" s="214">
        <f t="shared" si="39"/>
        <v>2.7992563922931254E-2</v>
      </c>
      <c r="K77" s="215">
        <f t="shared" si="40"/>
        <v>2.1039442153176532E-2</v>
      </c>
      <c r="L77" s="52">
        <f t="shared" si="45"/>
        <v>-0.15208124962712619</v>
      </c>
      <c r="N77" s="40">
        <f t="shared" si="35"/>
        <v>3.5217671806483191</v>
      </c>
      <c r="O77" s="143">
        <f t="shared" si="35"/>
        <v>3.1525865151005106</v>
      </c>
      <c r="P77" s="52">
        <f t="shared" si="47"/>
        <v>-0.10482824292770153</v>
      </c>
    </row>
    <row r="78" spans="1:16" ht="20.100000000000001" customHeight="1" x14ac:dyDescent="0.25">
      <c r="A78" s="38" t="s">
        <v>162</v>
      </c>
      <c r="B78" s="19">
        <v>9944.5300000000007</v>
      </c>
      <c r="C78" s="140">
        <v>11268.209999999997</v>
      </c>
      <c r="D78" s="247">
        <f t="shared" si="37"/>
        <v>6.0463549032114955E-2</v>
      </c>
      <c r="E78" s="215">
        <f t="shared" si="38"/>
        <v>5.849912361971793E-2</v>
      </c>
      <c r="F78" s="52">
        <f t="shared" si="44"/>
        <v>0.13310634087282119</v>
      </c>
      <c r="H78" s="19">
        <v>837.26199999999994</v>
      </c>
      <c r="I78" s="140">
        <v>1018.968</v>
      </c>
      <c r="J78" s="214">
        <f t="shared" si="39"/>
        <v>1.6450038466701948E-2</v>
      </c>
      <c r="K78" s="215">
        <f t="shared" si="40"/>
        <v>1.7746118837629984E-2</v>
      </c>
      <c r="L78" s="52">
        <f t="shared" si="45"/>
        <v>0.2170240617632235</v>
      </c>
      <c r="N78" s="40">
        <f t="shared" si="35"/>
        <v>0.84193219790176088</v>
      </c>
      <c r="O78" s="143">
        <f t="shared" si="35"/>
        <v>0.90428559638132433</v>
      </c>
      <c r="P78" s="52">
        <f t="shared" si="47"/>
        <v>7.4059881110330253E-2</v>
      </c>
    </row>
    <row r="79" spans="1:16" ht="20.100000000000001" customHeight="1" x14ac:dyDescent="0.25">
      <c r="A79" s="38" t="s">
        <v>163</v>
      </c>
      <c r="B79" s="19">
        <v>627.52999999999986</v>
      </c>
      <c r="C79" s="140">
        <v>1070.1599999999999</v>
      </c>
      <c r="D79" s="247">
        <f t="shared" si="37"/>
        <v>3.8154333009325818E-3</v>
      </c>
      <c r="E79" s="215">
        <f t="shared" si="38"/>
        <v>5.5557557174455699E-3</v>
      </c>
      <c r="F79" s="52">
        <f t="shared" si="44"/>
        <v>0.70535273214029626</v>
      </c>
      <c r="H79" s="19">
        <v>418.89500000000004</v>
      </c>
      <c r="I79" s="140">
        <v>743.85699999999986</v>
      </c>
      <c r="J79" s="214">
        <f t="shared" si="39"/>
        <v>8.2302061523264088E-3</v>
      </c>
      <c r="K79" s="215">
        <f t="shared" si="40"/>
        <v>1.2954847178913298E-2</v>
      </c>
      <c r="L79" s="52">
        <f t="shared" si="45"/>
        <v>0.77576003533104909</v>
      </c>
      <c r="N79" s="40">
        <f t="shared" si="35"/>
        <v>6.6752983921087461</v>
      </c>
      <c r="O79" s="143">
        <f t="shared" si="35"/>
        <v>6.9508951932421317</v>
      </c>
      <c r="P79" s="52">
        <f t="shared" si="47"/>
        <v>4.1286064673780633E-2</v>
      </c>
    </row>
    <row r="80" spans="1:16" ht="20.100000000000001" customHeight="1" x14ac:dyDescent="0.25">
      <c r="A80" s="38" t="s">
        <v>161</v>
      </c>
      <c r="B80" s="19">
        <v>1299.98</v>
      </c>
      <c r="C80" s="140">
        <v>1244.17</v>
      </c>
      <c r="D80" s="247">
        <f t="shared" si="37"/>
        <v>7.9039838454676888E-3</v>
      </c>
      <c r="E80" s="215">
        <f t="shared" si="38"/>
        <v>6.4591318970754425E-3</v>
      </c>
      <c r="F80" s="52">
        <f t="shared" si="44"/>
        <v>-4.2931429714303256E-2</v>
      </c>
      <c r="H80" s="19">
        <v>420.83899999999994</v>
      </c>
      <c r="I80" s="140">
        <v>570.26</v>
      </c>
      <c r="J80" s="214">
        <f t="shared" si="39"/>
        <v>8.2684007375091427E-3</v>
      </c>
      <c r="K80" s="215">
        <f t="shared" si="40"/>
        <v>9.9315206447571219E-3</v>
      </c>
      <c r="L80" s="52">
        <f t="shared" si="45"/>
        <v>0.35505502104130099</v>
      </c>
      <c r="N80" s="40">
        <f t="shared" si="35"/>
        <v>3.2372728811212474</v>
      </c>
      <c r="O80" s="143">
        <f t="shared" si="35"/>
        <v>4.5834572445887618</v>
      </c>
      <c r="P80" s="52">
        <f t="shared" si="47"/>
        <v>0.41583901416468044</v>
      </c>
    </row>
    <row r="81" spans="1:16" ht="20.100000000000001" customHeight="1" x14ac:dyDescent="0.25">
      <c r="A81" s="38" t="s">
        <v>165</v>
      </c>
      <c r="B81" s="19">
        <v>3856.7499999999995</v>
      </c>
      <c r="C81" s="140">
        <v>3947.8899999999994</v>
      </c>
      <c r="D81" s="247">
        <f t="shared" si="37"/>
        <v>2.3449352833126283E-2</v>
      </c>
      <c r="E81" s="215">
        <f t="shared" si="38"/>
        <v>2.0495545002005486E-2</v>
      </c>
      <c r="F81" s="52">
        <f t="shared" si="44"/>
        <v>2.3631295780125725E-2</v>
      </c>
      <c r="H81" s="19">
        <v>372.8</v>
      </c>
      <c r="I81" s="140">
        <v>477.21199999999993</v>
      </c>
      <c r="J81" s="214">
        <f t="shared" si="39"/>
        <v>7.3245583107635201E-3</v>
      </c>
      <c r="K81" s="215">
        <f t="shared" si="40"/>
        <v>8.3110174831231981E-3</v>
      </c>
      <c r="L81" s="52">
        <f>(I81-H81)/H81</f>
        <v>0.2800751072961371</v>
      </c>
      <c r="N81" s="40">
        <f t="shared" si="35"/>
        <v>0.96661697024696969</v>
      </c>
      <c r="O81" s="143">
        <f t="shared" si="35"/>
        <v>1.2087773468865648</v>
      </c>
      <c r="P81" s="52">
        <f>(O81-N81)/N81</f>
        <v>0.25052361389612615</v>
      </c>
    </row>
    <row r="82" spans="1:16" ht="20.100000000000001" customHeight="1" x14ac:dyDescent="0.25">
      <c r="A82" s="38" t="s">
        <v>210</v>
      </c>
      <c r="B82" s="19">
        <v>1823.0300000000002</v>
      </c>
      <c r="C82" s="140">
        <v>1370.62</v>
      </c>
      <c r="D82" s="247">
        <f t="shared" si="37"/>
        <v>1.1084170271698767E-2</v>
      </c>
      <c r="E82" s="215">
        <f t="shared" si="38"/>
        <v>7.1155994444244289E-3</v>
      </c>
      <c r="F82" s="52">
        <f>(C82-B82)/B82</f>
        <v>-0.2481637713038185</v>
      </c>
      <c r="H82" s="19">
        <v>322.60499999999996</v>
      </c>
      <c r="I82" s="140">
        <v>306.41500000000002</v>
      </c>
      <c r="J82" s="214">
        <f t="shared" si="39"/>
        <v>6.3383560457185217E-3</v>
      </c>
      <c r="K82" s="215">
        <f t="shared" si="40"/>
        <v>5.3364551228619467E-3</v>
      </c>
      <c r="L82" s="52">
        <f>(I82-H82)/H82</f>
        <v>-5.0185211016568074E-2</v>
      </c>
      <c r="N82" s="40">
        <f t="shared" si="35"/>
        <v>1.7696088380333834</v>
      </c>
      <c r="O82" s="143">
        <f t="shared" si="35"/>
        <v>2.2355941106944304</v>
      </c>
      <c r="P82" s="52">
        <f>(O82-N82)/N82</f>
        <v>0.26332670963539584</v>
      </c>
    </row>
    <row r="83" spans="1:16" ht="20.100000000000001" customHeight="1" x14ac:dyDescent="0.25">
      <c r="A83" s="38" t="s">
        <v>214</v>
      </c>
      <c r="B83" s="19">
        <v>706.36999999999989</v>
      </c>
      <c r="C83" s="140">
        <v>941.80000000000007</v>
      </c>
      <c r="D83" s="247">
        <f t="shared" si="37"/>
        <v>4.2947868958930222E-3</v>
      </c>
      <c r="E83" s="215">
        <f t="shared" si="38"/>
        <v>4.8893723692627631E-3</v>
      </c>
      <c r="F83" s="52">
        <f>(C83-B83)/B83</f>
        <v>0.33329558163568695</v>
      </c>
      <c r="H83" s="19">
        <v>144.00399999999999</v>
      </c>
      <c r="I83" s="140">
        <v>260.42099999999999</v>
      </c>
      <c r="J83" s="214">
        <f t="shared" si="39"/>
        <v>2.8293071217360241E-3</v>
      </c>
      <c r="K83" s="215">
        <f t="shared" si="40"/>
        <v>4.5354339035322388E-3</v>
      </c>
      <c r="L83" s="52">
        <f>(I83-H83)/H83</f>
        <v>0.80842893252965198</v>
      </c>
      <c r="N83" s="40">
        <f t="shared" si="35"/>
        <v>2.0386483004657618</v>
      </c>
      <c r="O83" s="143">
        <f t="shared" si="35"/>
        <v>2.7651412189424502</v>
      </c>
      <c r="P83" s="52">
        <f>(O83-N83)/N83</f>
        <v>0.3563601030696219</v>
      </c>
    </row>
    <row r="84" spans="1:16" ht="20.100000000000001" customHeight="1" x14ac:dyDescent="0.25">
      <c r="A84" s="38" t="s">
        <v>164</v>
      </c>
      <c r="B84" s="19">
        <v>1252.9000000000001</v>
      </c>
      <c r="C84" s="140">
        <v>793.57999999999993</v>
      </c>
      <c r="D84" s="247">
        <f t="shared" si="37"/>
        <v>7.6177336266607699E-3</v>
      </c>
      <c r="E84" s="215">
        <f t="shared" si="38"/>
        <v>4.1198854584832689E-3</v>
      </c>
      <c r="F84" s="52">
        <f>(C84-B84)/B84</f>
        <v>-0.36660547529731036</v>
      </c>
      <c r="H84" s="19">
        <v>226.39599999999999</v>
      </c>
      <c r="I84" s="140">
        <v>245.96</v>
      </c>
      <c r="J84" s="214">
        <f t="shared" si="39"/>
        <v>4.448097380159919E-3</v>
      </c>
      <c r="K84" s="215">
        <f t="shared" si="40"/>
        <v>4.2835843611413417E-3</v>
      </c>
      <c r="L84" s="52">
        <f>(I84-H84)/H84</f>
        <v>8.6414954327815083E-2</v>
      </c>
      <c r="N84" s="40">
        <f t="shared" ref="N84:N85" si="48">(H84/B84)*10</f>
        <v>1.8069758161066325</v>
      </c>
      <c r="O84" s="143">
        <f t="shared" ref="O84:O85" si="49">(I84/C84)*10</f>
        <v>3.0993724640237912</v>
      </c>
      <c r="P84" s="52">
        <f t="shared" ref="P84:P85" si="50">(O84-N84)/N84</f>
        <v>0.71522631149640814</v>
      </c>
    </row>
    <row r="85" spans="1:16" ht="20.100000000000001" customHeight="1" x14ac:dyDescent="0.25">
      <c r="A85" s="38" t="s">
        <v>166</v>
      </c>
      <c r="B85" s="19">
        <v>462.15999999999997</v>
      </c>
      <c r="C85" s="140">
        <v>296.71999999999997</v>
      </c>
      <c r="D85" s="247">
        <f t="shared" si="37"/>
        <v>2.809970287251609E-3</v>
      </c>
      <c r="E85" s="215">
        <f t="shared" si="38"/>
        <v>1.5404274468121119E-3</v>
      </c>
      <c r="F85" s="52">
        <f t="shared" si="44"/>
        <v>-0.35797126536264501</v>
      </c>
      <c r="H85" s="19">
        <v>171.958</v>
      </c>
      <c r="I85" s="140">
        <v>238.54500000000002</v>
      </c>
      <c r="J85" s="214">
        <f t="shared" si="39"/>
        <v>3.3785311105211193E-3</v>
      </c>
      <c r="K85" s="215">
        <f t="shared" si="40"/>
        <v>4.1544463792017464E-3</v>
      </c>
      <c r="L85" s="52">
        <f t="shared" si="45"/>
        <v>0.38722827667221077</v>
      </c>
      <c r="N85" s="40">
        <f t="shared" si="48"/>
        <v>3.7207460619698809</v>
      </c>
      <c r="O85" s="143">
        <f t="shared" si="49"/>
        <v>8.0393974117012696</v>
      </c>
      <c r="P85" s="52">
        <f t="shared" si="50"/>
        <v>1.1606949998208043</v>
      </c>
    </row>
    <row r="86" spans="1:16" ht="20.100000000000001" customHeight="1" x14ac:dyDescent="0.25">
      <c r="A86" s="38" t="s">
        <v>220</v>
      </c>
      <c r="B86" s="19">
        <v>19.650000000000002</v>
      </c>
      <c r="C86" s="140">
        <v>557.47</v>
      </c>
      <c r="D86" s="247">
        <f t="shared" si="37"/>
        <v>1.1947359387332121E-4</v>
      </c>
      <c r="E86" s="215">
        <f t="shared" si="38"/>
        <v>2.8941159637852119E-3</v>
      </c>
      <c r="F86" s="52">
        <f t="shared" si="44"/>
        <v>27.36997455470738</v>
      </c>
      <c r="H86" s="19">
        <v>24.959</v>
      </c>
      <c r="I86" s="140">
        <v>228.60500000000002</v>
      </c>
      <c r="J86" s="214">
        <f t="shared" si="39"/>
        <v>4.9037996480243205E-4</v>
      </c>
      <c r="K86" s="215">
        <f t="shared" si="40"/>
        <v>3.9813335618747621E-3</v>
      </c>
      <c r="L86" s="52">
        <f t="shared" si="45"/>
        <v>8.1592211226411315</v>
      </c>
      <c r="N86" s="40">
        <f t="shared" ref="N86:O96" si="51">(H86/B86)*10</f>
        <v>12.701781170483459</v>
      </c>
      <c r="O86" s="143">
        <f t="shared" si="51"/>
        <v>4.1007587852261107</v>
      </c>
      <c r="P86" s="52">
        <f t="shared" si="47"/>
        <v>-0.67715088693580239</v>
      </c>
    </row>
    <row r="87" spans="1:16" ht="20.100000000000001" customHeight="1" x14ac:dyDescent="0.25">
      <c r="A87" s="38" t="s">
        <v>167</v>
      </c>
      <c r="B87" s="19">
        <v>4294.43</v>
      </c>
      <c r="C87" s="140">
        <v>4635.170000000001</v>
      </c>
      <c r="D87" s="247">
        <f t="shared" si="37"/>
        <v>2.6110482734728081E-2</v>
      </c>
      <c r="E87" s="215">
        <f t="shared" si="38"/>
        <v>2.4063572016177197E-2</v>
      </c>
      <c r="F87" s="52">
        <f t="shared" si="44"/>
        <v>7.9344639451568819E-2</v>
      </c>
      <c r="H87" s="19">
        <v>336.11400000000003</v>
      </c>
      <c r="I87" s="140">
        <v>214.56800000000004</v>
      </c>
      <c r="J87" s="214">
        <f t="shared" si="39"/>
        <v>6.6037730473818938E-3</v>
      </c>
      <c r="K87" s="215">
        <f t="shared" si="40"/>
        <v>3.7368683086736691E-3</v>
      </c>
      <c r="L87" s="52">
        <f t="shared" si="45"/>
        <v>-0.36162135465943096</v>
      </c>
      <c r="N87" s="40">
        <f t="shared" ref="N87:N91" si="52">(H87/B87)*10</f>
        <v>0.78267430136246252</v>
      </c>
      <c r="O87" s="143">
        <f t="shared" ref="O87:O91" si="53">(I87/C87)*10</f>
        <v>0.46291290287087639</v>
      </c>
      <c r="P87" s="52">
        <f t="shared" ref="P87:P91" si="54">(O87-N87)/N87</f>
        <v>-0.40854976065389192</v>
      </c>
    </row>
    <row r="88" spans="1:16" ht="20.100000000000001" customHeight="1" x14ac:dyDescent="0.25">
      <c r="A88" s="38" t="s">
        <v>216</v>
      </c>
      <c r="B88" s="19">
        <v>631.56000000000006</v>
      </c>
      <c r="C88" s="140">
        <v>591.21</v>
      </c>
      <c r="D88" s="247">
        <f t="shared" si="37"/>
        <v>3.8399360278185616E-3</v>
      </c>
      <c r="E88" s="215">
        <f t="shared" si="38"/>
        <v>3.0692778067868318E-3</v>
      </c>
      <c r="F88" s="52">
        <f t="shared" si="44"/>
        <v>-6.3889416682500505E-2</v>
      </c>
      <c r="H88" s="19">
        <v>254.80200000000002</v>
      </c>
      <c r="I88" s="140">
        <v>204.67400000000001</v>
      </c>
      <c r="J88" s="214">
        <f t="shared" si="39"/>
        <v>5.0062020029484084E-3</v>
      </c>
      <c r="K88" s="215">
        <f t="shared" si="40"/>
        <v>3.5645566170606725E-3</v>
      </c>
      <c r="L88" s="52">
        <f t="shared" ref="L88:L89" si="55">(I88-H88)/H88</f>
        <v>-0.19673314966130567</v>
      </c>
      <c r="N88" s="40">
        <f t="shared" ref="N88:N89" si="56">(H88/B88)*10</f>
        <v>4.0344860345810378</v>
      </c>
      <c r="O88" s="143">
        <f t="shared" ref="O88:O89" si="57">(I88/C88)*10</f>
        <v>3.461950914226755</v>
      </c>
      <c r="P88" s="52">
        <f t="shared" ref="P88:P89" si="58">(O88-N88)/N88</f>
        <v>-0.14191029921701981</v>
      </c>
    </row>
    <row r="89" spans="1:16" ht="20.100000000000001" customHeight="1" x14ac:dyDescent="0.25">
      <c r="A89" s="38" t="s">
        <v>221</v>
      </c>
      <c r="B89" s="19">
        <v>226.62</v>
      </c>
      <c r="C89" s="140">
        <v>604.43000000000006</v>
      </c>
      <c r="D89" s="247">
        <f t="shared" si="37"/>
        <v>1.3778679818611729E-3</v>
      </c>
      <c r="E89" s="215">
        <f t="shared" si="38"/>
        <v>3.1379096848093992E-3</v>
      </c>
      <c r="F89" s="52">
        <f t="shared" si="44"/>
        <v>1.6671520607183834</v>
      </c>
      <c r="H89" s="19">
        <v>52.512</v>
      </c>
      <c r="I89" s="140">
        <v>201.66</v>
      </c>
      <c r="J89" s="214">
        <f t="shared" si="39"/>
        <v>1.0317253380225696E-3</v>
      </c>
      <c r="K89" s="215">
        <f t="shared" si="40"/>
        <v>3.512065467018064E-3</v>
      </c>
      <c r="L89" s="52">
        <f t="shared" si="55"/>
        <v>2.8402650822669102</v>
      </c>
      <c r="N89" s="40">
        <f t="shared" si="56"/>
        <v>2.3171829494307654</v>
      </c>
      <c r="O89" s="143">
        <f t="shared" si="57"/>
        <v>3.3363664940522471</v>
      </c>
      <c r="P89" s="52">
        <f t="shared" si="58"/>
        <v>0.43983732267314163</v>
      </c>
    </row>
    <row r="90" spans="1:16" ht="20.100000000000001" customHeight="1" x14ac:dyDescent="0.25">
      <c r="A90" s="38" t="s">
        <v>213</v>
      </c>
      <c r="B90" s="19">
        <v>130.91</v>
      </c>
      <c r="C90" s="140">
        <v>438.79999999999995</v>
      </c>
      <c r="D90" s="247">
        <f t="shared" si="37"/>
        <v>7.959434185219581E-4</v>
      </c>
      <c r="E90" s="215">
        <f t="shared" si="38"/>
        <v>2.2780384323980675E-3</v>
      </c>
      <c r="F90" s="52">
        <f t="shared" si="44"/>
        <v>2.3519211672141167</v>
      </c>
      <c r="H90" s="19">
        <v>73.15000000000002</v>
      </c>
      <c r="I90" s="140">
        <v>190.97800000000001</v>
      </c>
      <c r="J90" s="214">
        <f t="shared" si="39"/>
        <v>1.4372087994430033E-3</v>
      </c>
      <c r="K90" s="215">
        <f t="shared" si="40"/>
        <v>3.3260301436089253E-3</v>
      </c>
      <c r="L90" s="52">
        <f t="shared" si="45"/>
        <v>1.6107723855092271</v>
      </c>
      <c r="N90" s="40">
        <f t="shared" si="52"/>
        <v>5.587808417997099</v>
      </c>
      <c r="O90" s="143">
        <f t="shared" si="53"/>
        <v>4.3522789425706474</v>
      </c>
      <c r="P90" s="52">
        <f t="shared" si="54"/>
        <v>-0.22111163858930516</v>
      </c>
    </row>
    <row r="91" spans="1:16" ht="20.100000000000001" customHeight="1" x14ac:dyDescent="0.25">
      <c r="A91" s="38" t="s">
        <v>222</v>
      </c>
      <c r="B91" s="19">
        <v>4.8199999999999994</v>
      </c>
      <c r="C91" s="140">
        <v>208.26</v>
      </c>
      <c r="D91" s="247">
        <f t="shared" si="37"/>
        <v>2.930599096536428E-5</v>
      </c>
      <c r="E91" s="215">
        <f t="shared" si="38"/>
        <v>1.0811856971996846E-3</v>
      </c>
      <c r="F91" s="52">
        <f t="shared" si="44"/>
        <v>42.207468879668056</v>
      </c>
      <c r="H91" s="19">
        <v>3.972</v>
      </c>
      <c r="I91" s="140">
        <v>185.58500000000001</v>
      </c>
      <c r="J91" s="214">
        <f t="shared" si="39"/>
        <v>7.8039553675838795E-5</v>
      </c>
      <c r="K91" s="215">
        <f t="shared" si="40"/>
        <v>3.2321068615320213E-3</v>
      </c>
      <c r="L91" s="52">
        <f t="shared" si="45"/>
        <v>45.723313192346424</v>
      </c>
      <c r="N91" s="40">
        <f t="shared" si="52"/>
        <v>8.2406639004149387</v>
      </c>
      <c r="O91" s="143">
        <f t="shared" si="53"/>
        <v>8.9112167482954003</v>
      </c>
      <c r="P91" s="52">
        <f t="shared" si="54"/>
        <v>8.1371216686400419E-2</v>
      </c>
    </row>
    <row r="92" spans="1:16" ht="20.100000000000001" customHeight="1" x14ac:dyDescent="0.25">
      <c r="A92" s="38" t="s">
        <v>209</v>
      </c>
      <c r="B92" s="19">
        <v>857.63</v>
      </c>
      <c r="C92" s="140">
        <v>724.36999999999989</v>
      </c>
      <c r="D92" s="247">
        <f t="shared" si="37"/>
        <v>5.2144599650675045E-3</v>
      </c>
      <c r="E92" s="215">
        <f t="shared" si="38"/>
        <v>3.7605804450232183E-3</v>
      </c>
      <c r="F92" s="52">
        <f t="shared" si="44"/>
        <v>-0.15538169140538474</v>
      </c>
      <c r="H92" s="19">
        <v>249.81100000000004</v>
      </c>
      <c r="I92" s="140">
        <v>172.28499999999997</v>
      </c>
      <c r="J92" s="214">
        <f t="shared" si="39"/>
        <v>4.9081417279242109E-3</v>
      </c>
      <c r="K92" s="215">
        <f t="shared" si="40"/>
        <v>3.0004770355311267E-3</v>
      </c>
      <c r="L92" s="52">
        <f t="shared" si="45"/>
        <v>-0.31033861599369145</v>
      </c>
      <c r="N92" s="40">
        <f t="shared" ref="N92" si="59">(H92/B92)*10</f>
        <v>2.912806221797279</v>
      </c>
      <c r="O92" s="143">
        <f t="shared" ref="O92" si="60">(I92/C92)*10</f>
        <v>2.3784115852395873</v>
      </c>
      <c r="P92" s="52">
        <f t="shared" ref="P92" si="61">(O92-N92)/N92</f>
        <v>-0.18346384752912123</v>
      </c>
    </row>
    <row r="93" spans="1:16" ht="20.100000000000001" customHeight="1" x14ac:dyDescent="0.25">
      <c r="A93" s="38" t="s">
        <v>212</v>
      </c>
      <c r="B93" s="19">
        <v>200.20999999999998</v>
      </c>
      <c r="C93" s="140">
        <v>411.81</v>
      </c>
      <c r="D93" s="247">
        <f t="shared" si="37"/>
        <v>1.217293039662984E-3</v>
      </c>
      <c r="E93" s="215">
        <f t="shared" si="38"/>
        <v>2.1379193410342944E-3</v>
      </c>
      <c r="F93" s="52">
        <f t="shared" si="44"/>
        <v>1.0568902652215175</v>
      </c>
      <c r="H93" s="19">
        <v>79.632999999999996</v>
      </c>
      <c r="I93" s="140">
        <v>143.43899999999999</v>
      </c>
      <c r="J93" s="214">
        <f t="shared" si="39"/>
        <v>1.5645830256465433E-3</v>
      </c>
      <c r="K93" s="215">
        <f t="shared" si="40"/>
        <v>2.4981015497550535E-3</v>
      </c>
      <c r="L93" s="52">
        <f t="shared" si="45"/>
        <v>0.80125073775947164</v>
      </c>
      <c r="N93" s="40">
        <f t="shared" ref="N93:N94" si="62">(H93/B93)*10</f>
        <v>3.9774736526647021</v>
      </c>
      <c r="O93" s="143">
        <f t="shared" ref="O93:O94" si="63">(I93/C93)*10</f>
        <v>3.4831354265316525</v>
      </c>
      <c r="P93" s="52">
        <f t="shared" ref="P93:P94" si="64">(O93-N93)/N93</f>
        <v>-0.12428447534828256</v>
      </c>
    </row>
    <row r="94" spans="1:16" ht="20.100000000000001" customHeight="1" x14ac:dyDescent="0.25">
      <c r="A94" s="38" t="s">
        <v>223</v>
      </c>
      <c r="B94" s="19">
        <v>255.12</v>
      </c>
      <c r="C94" s="140">
        <v>445.76</v>
      </c>
      <c r="D94" s="247">
        <f t="shared" si="37"/>
        <v>1.5511502935858373E-3</v>
      </c>
      <c r="E94" s="215">
        <f t="shared" si="38"/>
        <v>2.3141714029757581E-3</v>
      </c>
      <c r="F94" s="52">
        <f t="shared" si="44"/>
        <v>0.74725619316400116</v>
      </c>
      <c r="H94" s="19">
        <v>100.738</v>
      </c>
      <c r="I94" s="140">
        <v>127.21599999999999</v>
      </c>
      <c r="J94" s="214">
        <f t="shared" si="39"/>
        <v>1.9792418323757925E-3</v>
      </c>
      <c r="K94" s="215">
        <f t="shared" si="40"/>
        <v>2.2155654093631359E-3</v>
      </c>
      <c r="L94" s="52">
        <f t="shared" si="45"/>
        <v>0.26284023903591491</v>
      </c>
      <c r="N94" s="40">
        <f t="shared" si="62"/>
        <v>3.9486516149263089</v>
      </c>
      <c r="O94" s="143">
        <f t="shared" si="63"/>
        <v>2.8539124192390526</v>
      </c>
      <c r="P94" s="52">
        <f t="shared" si="64"/>
        <v>-0.27724380432779372</v>
      </c>
    </row>
    <row r="95" spans="1:16" ht="20.100000000000001" customHeight="1" thickBot="1" x14ac:dyDescent="0.3">
      <c r="A95" s="8" t="s">
        <v>17</v>
      </c>
      <c r="B95" s="19">
        <f>B96-SUM(B68:B94)</f>
        <v>8357.4799999999523</v>
      </c>
      <c r="C95" s="140">
        <f>C96-SUM(C68:C94)</f>
        <v>5379.0800000000163</v>
      </c>
      <c r="D95" s="247">
        <f t="shared" si="37"/>
        <v>5.0814156301496119E-2</v>
      </c>
      <c r="E95" s="215">
        <f t="shared" si="38"/>
        <v>2.7925594737793609E-2</v>
      </c>
      <c r="F95" s="52">
        <f t="shared" si="44"/>
        <v>-0.35637536673733627</v>
      </c>
      <c r="H95" s="19">
        <f>H96-SUM(H68:H94)</f>
        <v>1993.6619999999966</v>
      </c>
      <c r="I95" s="140">
        <f>I96-SUM(I68:I94)</f>
        <v>1639.5079999999944</v>
      </c>
      <c r="J95" s="214">
        <f t="shared" si="39"/>
        <v>3.9170315372729067E-2</v>
      </c>
      <c r="K95" s="215">
        <f t="shared" si="40"/>
        <v>2.8553304719328734E-2</v>
      </c>
      <c r="L95" s="52">
        <f t="shared" si="45"/>
        <v>-0.17763994097294469</v>
      </c>
      <c r="N95" s="40">
        <f t="shared" si="51"/>
        <v>2.3854822266999238</v>
      </c>
      <c r="O95" s="143">
        <f t="shared" si="51"/>
        <v>3.0479338474237032</v>
      </c>
      <c r="P95" s="52">
        <f t="shared" si="47"/>
        <v>0.27770134411783692</v>
      </c>
    </row>
    <row r="96" spans="1:16" s="1" customFormat="1" ht="26.25" customHeight="1" thickBot="1" x14ac:dyDescent="0.3">
      <c r="A96" s="12" t="s">
        <v>18</v>
      </c>
      <c r="B96" s="17">
        <v>164471.48999999993</v>
      </c>
      <c r="C96" s="145">
        <v>192621.85999999996</v>
      </c>
      <c r="D96" s="243">
        <f>SUM(D68:D95)</f>
        <v>1</v>
      </c>
      <c r="E96" s="244">
        <f>SUM(E68:E95)</f>
        <v>1.0000000000000002</v>
      </c>
      <c r="F96" s="57">
        <f t="shared" si="44"/>
        <v>0.17115653296507519</v>
      </c>
      <c r="H96" s="17">
        <v>50897.267000000022</v>
      </c>
      <c r="I96" s="145">
        <v>57419.202999999994</v>
      </c>
      <c r="J96" s="271">
        <f>SUM(J68:J95)</f>
        <v>0.99999999999999933</v>
      </c>
      <c r="K96" s="243">
        <f>SUM(K68:K95)</f>
        <v>1</v>
      </c>
      <c r="L96" s="57">
        <f t="shared" si="45"/>
        <v>0.12813921816273494</v>
      </c>
      <c r="N96" s="37">
        <f t="shared" si="51"/>
        <v>3.0945951179745523</v>
      </c>
      <c r="O96" s="150">
        <f t="shared" si="51"/>
        <v>2.980928696254932</v>
      </c>
      <c r="P96" s="57">
        <f t="shared" si="47"/>
        <v>-3.6730627880656758E-2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137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52"/>
      <c r="M4" s="347" t="s">
        <v>104</v>
      </c>
      <c r="N4" s="347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138</v>
      </c>
      <c r="K5" s="344" t="str">
        <f>E5</f>
        <v>jan-nov</v>
      </c>
      <c r="L5" s="345"/>
      <c r="M5" s="358" t="str">
        <f>E5</f>
        <v>jan-nov</v>
      </c>
      <c r="N5" s="351"/>
      <c r="O5" s="131" t="str">
        <f>I5</f>
        <v>2022/2021</v>
      </c>
      <c r="Q5" s="344" t="str">
        <f>E5</f>
        <v>jan-nov</v>
      </c>
      <c r="R5" s="345"/>
      <c r="S5" s="131" t="str">
        <f>O5</f>
        <v>2022/2021</v>
      </c>
    </row>
    <row r="6" spans="1:19" ht="15.75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911810.44000000111</v>
      </c>
      <c r="F7" s="145">
        <v>932343.84000000043</v>
      </c>
      <c r="G7" s="243">
        <f>E7/E15</f>
        <v>0.38605444377363846</v>
      </c>
      <c r="H7" s="244">
        <f>F7/F15</f>
        <v>0.38345825308253939</v>
      </c>
      <c r="I7" s="164">
        <f t="shared" ref="I7:I18" si="0">(F7-E7)/E7</f>
        <v>2.2519373654023199E-2</v>
      </c>
      <c r="J7" s="1"/>
      <c r="K7" s="17">
        <v>189802.54800000016</v>
      </c>
      <c r="L7" s="145">
        <v>190824.41600000026</v>
      </c>
      <c r="M7" s="243">
        <f>K7/K15</f>
        <v>0.3704047444175026</v>
      </c>
      <c r="N7" s="244">
        <f>L7/L15</f>
        <v>0.35202293910059979</v>
      </c>
      <c r="O7" s="164">
        <f t="shared" ref="O7:O18" si="1">(L7-K7)/K7</f>
        <v>5.3838476393905065E-3</v>
      </c>
      <c r="P7" s="1"/>
      <c r="Q7" s="187">
        <f t="shared" ref="Q7:Q18" si="2">(K7/E7)*10</f>
        <v>2.0816009520575345</v>
      </c>
      <c r="R7" s="188">
        <f t="shared" ref="R7:R18" si="3">(L7/F7)*10</f>
        <v>2.0467171853680095</v>
      </c>
      <c r="S7" s="55">
        <f>(R7-Q7)/Q7</f>
        <v>-1.6758143127790424E-2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645477.0400000012</v>
      </c>
      <c r="F8" s="181">
        <v>620347.83000000054</v>
      </c>
      <c r="G8" s="245">
        <f>E8/E7</f>
        <v>0.70790705138230314</v>
      </c>
      <c r="H8" s="246">
        <f>F8/F7</f>
        <v>0.66536378896438064</v>
      </c>
      <c r="I8" s="206">
        <f t="shared" si="0"/>
        <v>-3.8931222092734107E-2</v>
      </c>
      <c r="K8" s="180">
        <v>161560.47500000015</v>
      </c>
      <c r="L8" s="181">
        <v>156584.63400000028</v>
      </c>
      <c r="M8" s="250">
        <f>K8/K7</f>
        <v>0.85120287742396383</v>
      </c>
      <c r="N8" s="246">
        <f>L8/L7</f>
        <v>0.82056917705960686</v>
      </c>
      <c r="O8" s="207">
        <f t="shared" si="1"/>
        <v>-3.079862819170261E-2</v>
      </c>
      <c r="Q8" s="189">
        <f t="shared" si="2"/>
        <v>2.5029623826743679</v>
      </c>
      <c r="R8" s="190">
        <f t="shared" si="3"/>
        <v>2.5241425282329133</v>
      </c>
      <c r="S8" s="182">
        <f t="shared" ref="S8:S18" si="4">(R8-Q8)/Q8</f>
        <v>8.4620311136737233E-3</v>
      </c>
    </row>
    <row r="9" spans="1:19" ht="24" customHeight="1" x14ac:dyDescent="0.25">
      <c r="A9" s="8"/>
      <c r="B9" t="s">
        <v>37</v>
      </c>
      <c r="E9" s="19">
        <v>171943.4499999999</v>
      </c>
      <c r="F9" s="140">
        <v>193059.77999999997</v>
      </c>
      <c r="G9" s="247">
        <f>E9/E7</f>
        <v>0.18857367985389561</v>
      </c>
      <c r="H9" s="215">
        <f>F9/F7</f>
        <v>0.20706929323413548</v>
      </c>
      <c r="I9" s="182">
        <f t="shared" si="0"/>
        <v>0.12280973773644815</v>
      </c>
      <c r="K9" s="19">
        <v>22688.691000000013</v>
      </c>
      <c r="L9" s="140">
        <v>26803.033999999978</v>
      </c>
      <c r="M9" s="247">
        <f>K9/K7</f>
        <v>0.11953838996934854</v>
      </c>
      <c r="N9" s="215">
        <f>L9/L7</f>
        <v>0.14045914334148907</v>
      </c>
      <c r="O9" s="182">
        <f t="shared" si="1"/>
        <v>0.18133893224602343</v>
      </c>
      <c r="Q9" s="189">
        <f t="shared" si="2"/>
        <v>1.3195437802370504</v>
      </c>
      <c r="R9" s="190">
        <f t="shared" si="3"/>
        <v>1.3883282162654482</v>
      </c>
      <c r="S9" s="182">
        <f t="shared" si="4"/>
        <v>5.212743757243201E-2</v>
      </c>
    </row>
    <row r="10" spans="1:19" ht="24" customHeight="1" thickBot="1" x14ac:dyDescent="0.3">
      <c r="A10" s="8"/>
      <c r="B10" t="s">
        <v>36</v>
      </c>
      <c r="E10" s="19">
        <v>94389.949999999983</v>
      </c>
      <c r="F10" s="140">
        <v>118936.22999999989</v>
      </c>
      <c r="G10" s="247">
        <f>E10/E7</f>
        <v>0.10351926876380124</v>
      </c>
      <c r="H10" s="215">
        <f>F10/F7</f>
        <v>0.12756691780148388</v>
      </c>
      <c r="I10" s="186">
        <f t="shared" si="0"/>
        <v>0.26005183814590344</v>
      </c>
      <c r="K10" s="19">
        <v>5553.3819999999951</v>
      </c>
      <c r="L10" s="140">
        <v>7436.7479999999996</v>
      </c>
      <c r="M10" s="247">
        <f>K10/K7</f>
        <v>2.9258732606687612E-2</v>
      </c>
      <c r="N10" s="215">
        <f>L10/L7</f>
        <v>3.8971679598904102E-2</v>
      </c>
      <c r="O10" s="209">
        <f t="shared" si="1"/>
        <v>0.33913856457200425</v>
      </c>
      <c r="Q10" s="189">
        <f t="shared" si="2"/>
        <v>0.58834462779141172</v>
      </c>
      <c r="R10" s="190">
        <f t="shared" si="3"/>
        <v>0.62527187888837621</v>
      </c>
      <c r="S10" s="182">
        <f t="shared" si="4"/>
        <v>6.2764660970196631E-2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1450059.6400000043</v>
      </c>
      <c r="F11" s="145">
        <v>1499065.1400000034</v>
      </c>
      <c r="G11" s="243">
        <f>E11/E15</f>
        <v>0.61394555622636149</v>
      </c>
      <c r="H11" s="244">
        <f>F11/F15</f>
        <v>0.61654174691746066</v>
      </c>
      <c r="I11" s="164">
        <f t="shared" si="0"/>
        <v>3.379550650757987E-2</v>
      </c>
      <c r="J11" s="1"/>
      <c r="K11" s="17">
        <v>322616.77400000038</v>
      </c>
      <c r="L11" s="145">
        <v>351255.07600000035</v>
      </c>
      <c r="M11" s="243">
        <f>K11/K15</f>
        <v>0.6295952555824974</v>
      </c>
      <c r="N11" s="244">
        <f>L11/L15</f>
        <v>0.64797706089940033</v>
      </c>
      <c r="O11" s="164">
        <f t="shared" si="1"/>
        <v>8.8768794148316454E-2</v>
      </c>
      <c r="Q11" s="191">
        <f t="shared" si="2"/>
        <v>2.2248517585111149</v>
      </c>
      <c r="R11" s="192">
        <f t="shared" si="3"/>
        <v>2.343160858239953</v>
      </c>
      <c r="S11" s="57">
        <f t="shared" si="4"/>
        <v>5.3176171974716774E-2</v>
      </c>
    </row>
    <row r="12" spans="1:19" s="3" customFormat="1" ht="24" customHeight="1" x14ac:dyDescent="0.25">
      <c r="A12" s="46"/>
      <c r="B12" s="3" t="s">
        <v>33</v>
      </c>
      <c r="E12" s="31">
        <v>1129846.0000000044</v>
      </c>
      <c r="F12" s="141">
        <v>1102550.1600000036</v>
      </c>
      <c r="G12" s="247">
        <f>E12/E11</f>
        <v>0.77917208977694263</v>
      </c>
      <c r="H12" s="215">
        <f>F12/F11</f>
        <v>0.73549182792683787</v>
      </c>
      <c r="I12" s="206">
        <f t="shared" si="0"/>
        <v>-2.415890307174666E-2</v>
      </c>
      <c r="K12" s="31">
        <v>291608.32600000041</v>
      </c>
      <c r="L12" s="141">
        <v>308708.1240000003</v>
      </c>
      <c r="M12" s="247">
        <f>K12/K11</f>
        <v>0.9038845760698111</v>
      </c>
      <c r="N12" s="215">
        <f>L12/L11</f>
        <v>0.87887163800018653</v>
      </c>
      <c r="O12" s="206">
        <f t="shared" si="1"/>
        <v>5.8639608253160336E-2</v>
      </c>
      <c r="Q12" s="189">
        <f t="shared" si="2"/>
        <v>2.5809563958273896</v>
      </c>
      <c r="R12" s="190">
        <f t="shared" si="3"/>
        <v>2.799946299041844</v>
      </c>
      <c r="S12" s="182">
        <f t="shared" si="4"/>
        <v>8.4848354496997153E-2</v>
      </c>
    </row>
    <row r="13" spans="1:19" ht="24" customHeight="1" x14ac:dyDescent="0.25">
      <c r="A13" s="8"/>
      <c r="B13" s="3" t="s">
        <v>37</v>
      </c>
      <c r="D13" s="3"/>
      <c r="E13" s="19">
        <v>149680.01</v>
      </c>
      <c r="F13" s="140">
        <v>137363.27999999997</v>
      </c>
      <c r="G13" s="247">
        <f>E13/E11</f>
        <v>0.1032233474203858</v>
      </c>
      <c r="H13" s="215">
        <f>F13/F11</f>
        <v>9.163262911977238E-2</v>
      </c>
      <c r="I13" s="182">
        <f t="shared" si="0"/>
        <v>-8.228707360455173E-2</v>
      </c>
      <c r="K13" s="19">
        <v>16836.692999999985</v>
      </c>
      <c r="L13" s="140">
        <v>15847.921999999999</v>
      </c>
      <c r="M13" s="247">
        <f>K13/K11</f>
        <v>5.2187903286144588E-2</v>
      </c>
      <c r="N13" s="215">
        <f>L13/L11</f>
        <v>4.5117987134796547E-2</v>
      </c>
      <c r="O13" s="182">
        <f t="shared" si="1"/>
        <v>-5.8727150278263494E-2</v>
      </c>
      <c r="Q13" s="189">
        <f t="shared" si="2"/>
        <v>1.1248457960418352</v>
      </c>
      <c r="R13" s="190">
        <f t="shared" si="3"/>
        <v>1.1537233240208009</v>
      </c>
      <c r="S13" s="182">
        <f t="shared" si="4"/>
        <v>2.5672432684178952E-2</v>
      </c>
    </row>
    <row r="14" spans="1:19" ht="24" customHeight="1" thickBot="1" x14ac:dyDescent="0.3">
      <c r="A14" s="8"/>
      <c r="B14" t="s">
        <v>36</v>
      </c>
      <c r="E14" s="19">
        <v>170533.62999999977</v>
      </c>
      <c r="F14" s="140">
        <v>259151.69999999984</v>
      </c>
      <c r="G14" s="247">
        <f>E14/E11</f>
        <v>0.11760456280267152</v>
      </c>
      <c r="H14" s="215">
        <f>F14/F11</f>
        <v>0.17287554295338978</v>
      </c>
      <c r="I14" s="186">
        <f t="shared" si="0"/>
        <v>0.51965157840128184</v>
      </c>
      <c r="K14" s="19">
        <v>14171.755000000001</v>
      </c>
      <c r="L14" s="140">
        <v>26699.030000000002</v>
      </c>
      <c r="M14" s="247">
        <f>K14/K11</f>
        <v>4.3927520644044329E-2</v>
      </c>
      <c r="N14" s="215">
        <f>L14/L11</f>
        <v>7.6010374865016828E-2</v>
      </c>
      <c r="O14" s="209">
        <f t="shared" si="1"/>
        <v>0.88396073739632108</v>
      </c>
      <c r="Q14" s="189">
        <f t="shared" si="2"/>
        <v>0.83102406252655392</v>
      </c>
      <c r="R14" s="190">
        <f t="shared" si="3"/>
        <v>1.0302471486777829</v>
      </c>
      <c r="S14" s="182">
        <f t="shared" si="4"/>
        <v>0.23973203079767999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2361870.0800000057</v>
      </c>
      <c r="F15" s="145">
        <v>2431408.9800000037</v>
      </c>
      <c r="G15" s="243">
        <f>G7+G11</f>
        <v>1</v>
      </c>
      <c r="H15" s="244">
        <f>H7+H11</f>
        <v>1</v>
      </c>
      <c r="I15" s="164">
        <f t="shared" si="0"/>
        <v>2.9442305310882246E-2</v>
      </c>
      <c r="J15" s="1"/>
      <c r="K15" s="17">
        <v>512419.32200000051</v>
      </c>
      <c r="L15" s="145">
        <v>542079.49200000055</v>
      </c>
      <c r="M15" s="243">
        <f>M7+M11</f>
        <v>1</v>
      </c>
      <c r="N15" s="244">
        <f>N7+N11</f>
        <v>1</v>
      </c>
      <c r="O15" s="164">
        <f t="shared" si="1"/>
        <v>5.7882614348410563E-2</v>
      </c>
      <c r="Q15" s="191">
        <f t="shared" si="2"/>
        <v>2.1695491481055522</v>
      </c>
      <c r="R15" s="192">
        <f t="shared" si="3"/>
        <v>2.2294870853031057</v>
      </c>
      <c r="S15" s="57">
        <f t="shared" si="4"/>
        <v>2.7626909143722882E-2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1775323.0400000056</v>
      </c>
      <c r="F16" s="181">
        <f t="shared" ref="F16:F17" si="5">F8+F12</f>
        <v>1722897.9900000042</v>
      </c>
      <c r="G16" s="245">
        <f>E16/E15</f>
        <v>0.75165990501899294</v>
      </c>
      <c r="H16" s="246">
        <f>F16/F15</f>
        <v>0.70860065261418981</v>
      </c>
      <c r="I16" s="207">
        <f t="shared" si="0"/>
        <v>-2.9529865167525385E-2</v>
      </c>
      <c r="J16" s="3"/>
      <c r="K16" s="180">
        <f t="shared" ref="K16:L18" si="6">K8+K12</f>
        <v>453168.80100000056</v>
      </c>
      <c r="L16" s="181">
        <f t="shared" si="6"/>
        <v>465292.75800000061</v>
      </c>
      <c r="M16" s="250">
        <f>K16/K15</f>
        <v>0.88437102494741626</v>
      </c>
      <c r="N16" s="246">
        <f>L16/L15</f>
        <v>0.85834783434308581</v>
      </c>
      <c r="O16" s="207">
        <f t="shared" si="1"/>
        <v>2.6753732766347342E-2</v>
      </c>
      <c r="P16" s="3"/>
      <c r="Q16" s="189">
        <f t="shared" si="2"/>
        <v>2.5525991089486406</v>
      </c>
      <c r="R16" s="190">
        <f t="shared" si="3"/>
        <v>2.7006402044731592</v>
      </c>
      <c r="S16" s="182">
        <f t="shared" si="4"/>
        <v>5.799621844477313E-2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321623.4599999999</v>
      </c>
      <c r="F17" s="140">
        <f t="shared" si="5"/>
        <v>330423.05999999994</v>
      </c>
      <c r="G17" s="248">
        <f>E17/E15</f>
        <v>0.13617322253389955</v>
      </c>
      <c r="H17" s="215">
        <f>F17/F15</f>
        <v>0.13589777068274192</v>
      </c>
      <c r="I17" s="182">
        <f t="shared" si="0"/>
        <v>2.7359944451813428E-2</v>
      </c>
      <c r="K17" s="19">
        <f t="shared" si="6"/>
        <v>39525.383999999998</v>
      </c>
      <c r="L17" s="140">
        <f t="shared" si="6"/>
        <v>42650.955999999976</v>
      </c>
      <c r="M17" s="247">
        <f>K17/K15</f>
        <v>7.7134843092431155E-2</v>
      </c>
      <c r="N17" s="215">
        <f>L17/L15</f>
        <v>7.8680261159925852E-2</v>
      </c>
      <c r="O17" s="182">
        <f t="shared" si="1"/>
        <v>7.9077587203200309E-2</v>
      </c>
      <c r="Q17" s="189">
        <f t="shared" si="2"/>
        <v>1.2289334863818706</v>
      </c>
      <c r="R17" s="190">
        <f t="shared" si="3"/>
        <v>1.2907984085614359</v>
      </c>
      <c r="S17" s="182">
        <f t="shared" si="4"/>
        <v>5.0340334009209189E-2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264923.57999999973</v>
      </c>
      <c r="F18" s="142">
        <f>F10+F14</f>
        <v>378087.9299999997</v>
      </c>
      <c r="G18" s="249">
        <f>E18/E15</f>
        <v>0.1121668724471073</v>
      </c>
      <c r="H18" s="221">
        <f>F18/F15</f>
        <v>0.15550157670306833</v>
      </c>
      <c r="I18" s="208">
        <f t="shared" si="0"/>
        <v>0.42715846584890665</v>
      </c>
      <c r="K18" s="21">
        <f t="shared" si="6"/>
        <v>19725.136999999995</v>
      </c>
      <c r="L18" s="142">
        <f t="shared" si="6"/>
        <v>34135.778000000006</v>
      </c>
      <c r="M18" s="249">
        <f>K18/K15</f>
        <v>3.8494131960152694E-2</v>
      </c>
      <c r="N18" s="221">
        <f>L18/L15</f>
        <v>6.2971904496988376E-2</v>
      </c>
      <c r="O18" s="208">
        <f t="shared" si="1"/>
        <v>0.73057241630311687</v>
      </c>
      <c r="Q18" s="193">
        <f t="shared" si="2"/>
        <v>0.74455950655657066</v>
      </c>
      <c r="R18" s="194">
        <f t="shared" si="3"/>
        <v>0.90285288927366802</v>
      </c>
      <c r="S18" s="186">
        <f t="shared" si="4"/>
        <v>0.21260004247232109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F5</f>
        <v>2022/2021</v>
      </c>
    </row>
    <row r="6" spans="1:16" ht="19.5" customHeight="1" thickBot="1" x14ac:dyDescent="0.3">
      <c r="A6" s="364"/>
      <c r="B6" s="99"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155</v>
      </c>
      <c r="B7" s="39">
        <v>238219.04999999996</v>
      </c>
      <c r="C7" s="147">
        <v>211174.01000000004</v>
      </c>
      <c r="D7" s="247">
        <f>B7/$B$33</f>
        <v>0.10086035299621558</v>
      </c>
      <c r="E7" s="246">
        <f>C7/$C$33</f>
        <v>8.6852525320524288E-2</v>
      </c>
      <c r="F7" s="52">
        <f>(C7-B7)/B7</f>
        <v>-0.1135301311964762</v>
      </c>
      <c r="H7" s="39">
        <v>62901.401999999995</v>
      </c>
      <c r="I7" s="147">
        <v>60390.929000000011</v>
      </c>
      <c r="J7" s="247">
        <f>H7/$H$33</f>
        <v>0.1227537668846921</v>
      </c>
      <c r="K7" s="246">
        <f>I7/$I$33</f>
        <v>0.11140603895046455</v>
      </c>
      <c r="L7" s="52">
        <f>(I7-H7)/H7</f>
        <v>-3.9911240770118032E-2</v>
      </c>
      <c r="N7" s="27">
        <f t="shared" ref="N7:N33" si="0">(H7/B7)*10</f>
        <v>2.6404858049765547</v>
      </c>
      <c r="O7" s="151">
        <f t="shared" ref="O7:O33" si="1">(I7/C7)*10</f>
        <v>2.8597709064671357</v>
      </c>
      <c r="P7" s="61">
        <f>(O7-N7)/N7</f>
        <v>8.3047256333395839E-2</v>
      </c>
    </row>
    <row r="8" spans="1:16" ht="20.100000000000001" customHeight="1" x14ac:dyDescent="0.25">
      <c r="A8" s="8" t="s">
        <v>153</v>
      </c>
      <c r="B8" s="19">
        <v>214133.80000000005</v>
      </c>
      <c r="C8" s="140">
        <v>195917.88999999993</v>
      </c>
      <c r="D8" s="247">
        <f t="shared" ref="D8:D32" si="2">B8/$B$33</f>
        <v>9.0662819184364293E-2</v>
      </c>
      <c r="E8" s="215">
        <f t="shared" ref="E8:E32" si="3">C8/$C$33</f>
        <v>8.0577924821187433E-2</v>
      </c>
      <c r="F8" s="52">
        <f t="shared" ref="F8:F33" si="4">(C8-B8)/B8</f>
        <v>-8.5067887461017899E-2</v>
      </c>
      <c r="H8" s="19">
        <v>57770.733999999997</v>
      </c>
      <c r="I8" s="140">
        <v>59730.513999999996</v>
      </c>
      <c r="J8" s="247">
        <f t="shared" ref="J8:J32" si="5">H8/$H$33</f>
        <v>0.1127411311784999</v>
      </c>
      <c r="K8" s="215">
        <f t="shared" ref="K8:K32" si="6">I8/$I$33</f>
        <v>0.11018773977156845</v>
      </c>
      <c r="L8" s="52">
        <f t="shared" ref="L8:L33" si="7">(I8-H8)/H8</f>
        <v>3.3923404885248629E-2</v>
      </c>
      <c r="N8" s="27">
        <f t="shared" si="0"/>
        <v>2.6978802038725314</v>
      </c>
      <c r="O8" s="152">
        <f t="shared" si="1"/>
        <v>3.0487524135748916</v>
      </c>
      <c r="P8" s="52">
        <f t="shared" ref="P8:P71" si="8">(O8-N8)/N8</f>
        <v>0.13005477752448719</v>
      </c>
    </row>
    <row r="9" spans="1:16" ht="20.100000000000001" customHeight="1" x14ac:dyDescent="0.25">
      <c r="A9" s="8" t="s">
        <v>157</v>
      </c>
      <c r="B9" s="19">
        <v>184603.6400000001</v>
      </c>
      <c r="C9" s="140">
        <v>317291.6599999998</v>
      </c>
      <c r="D9" s="247">
        <f t="shared" si="2"/>
        <v>7.8159946884123324E-2</v>
      </c>
      <c r="E9" s="215">
        <f t="shared" si="3"/>
        <v>0.13049703386387917</v>
      </c>
      <c r="F9" s="52">
        <f t="shared" si="4"/>
        <v>0.71877250091059752</v>
      </c>
      <c r="H9" s="19">
        <v>21011.803000000007</v>
      </c>
      <c r="I9" s="140">
        <v>44056.197999999968</v>
      </c>
      <c r="J9" s="247">
        <f t="shared" si="5"/>
        <v>4.100509504206401E-2</v>
      </c>
      <c r="K9" s="215">
        <f t="shared" si="6"/>
        <v>8.1272578376752141E-2</v>
      </c>
      <c r="L9" s="52">
        <f t="shared" si="7"/>
        <v>1.0967357251540932</v>
      </c>
      <c r="N9" s="27">
        <f t="shared" si="0"/>
        <v>1.1382117384034245</v>
      </c>
      <c r="O9" s="152">
        <f t="shared" si="1"/>
        <v>1.3885079109863774</v>
      </c>
      <c r="P9" s="52">
        <f t="shared" si="8"/>
        <v>0.21990299707683969</v>
      </c>
    </row>
    <row r="10" spans="1:16" ht="20.100000000000001" customHeight="1" x14ac:dyDescent="0.25">
      <c r="A10" s="8" t="s">
        <v>154</v>
      </c>
      <c r="B10" s="19">
        <v>168738.98999999996</v>
      </c>
      <c r="C10" s="140">
        <v>159920.54</v>
      </c>
      <c r="D10" s="247">
        <f t="shared" si="2"/>
        <v>7.1442960147918025E-2</v>
      </c>
      <c r="E10" s="215">
        <f t="shared" si="3"/>
        <v>6.577278496355643E-2</v>
      </c>
      <c r="F10" s="52">
        <f t="shared" si="4"/>
        <v>-5.2260891214294662E-2</v>
      </c>
      <c r="H10" s="19">
        <v>40556.677000000018</v>
      </c>
      <c r="I10" s="140">
        <v>41104.390999999989</v>
      </c>
      <c r="J10" s="247">
        <f t="shared" si="5"/>
        <v>7.9147438940641676E-2</v>
      </c>
      <c r="K10" s="215">
        <f t="shared" si="6"/>
        <v>7.5827238636801284E-2</v>
      </c>
      <c r="L10" s="52">
        <f t="shared" si="7"/>
        <v>1.3504903274002715E-2</v>
      </c>
      <c r="N10" s="27">
        <f t="shared" si="0"/>
        <v>2.4035154530674876</v>
      </c>
      <c r="O10" s="152">
        <f t="shared" si="1"/>
        <v>2.5703009131910126</v>
      </c>
      <c r="P10" s="52">
        <f t="shared" si="8"/>
        <v>6.9392297815545567E-2</v>
      </c>
    </row>
    <row r="11" spans="1:16" ht="20.100000000000001" customHeight="1" x14ac:dyDescent="0.25">
      <c r="A11" s="8" t="s">
        <v>156</v>
      </c>
      <c r="B11" s="19">
        <v>109288.71000000005</v>
      </c>
      <c r="C11" s="140">
        <v>101318.40000000008</v>
      </c>
      <c r="D11" s="247">
        <f t="shared" si="2"/>
        <v>4.6272109090776087E-2</v>
      </c>
      <c r="E11" s="215">
        <f t="shared" si="3"/>
        <v>4.1670653038387691E-2</v>
      </c>
      <c r="F11" s="52">
        <f t="shared" si="4"/>
        <v>-7.2928942065470126E-2</v>
      </c>
      <c r="H11" s="19">
        <v>35524.548999999999</v>
      </c>
      <c r="I11" s="140">
        <v>36172.218000000001</v>
      </c>
      <c r="J11" s="247">
        <f t="shared" si="5"/>
        <v>6.9327106677682979E-2</v>
      </c>
      <c r="K11" s="215">
        <f t="shared" si="6"/>
        <v>6.6728622893558978E-2</v>
      </c>
      <c r="L11" s="52">
        <f t="shared" si="7"/>
        <v>1.823158965367869E-2</v>
      </c>
      <c r="N11" s="27">
        <f t="shared" si="0"/>
        <v>3.2505232242195907</v>
      </c>
      <c r="O11" s="152">
        <f t="shared" si="1"/>
        <v>3.5701529041121822</v>
      </c>
      <c r="P11" s="52">
        <f t="shared" si="8"/>
        <v>9.83317631792434E-2</v>
      </c>
    </row>
    <row r="12" spans="1:16" ht="20.100000000000001" customHeight="1" x14ac:dyDescent="0.25">
      <c r="A12" s="8" t="s">
        <v>185</v>
      </c>
      <c r="B12" s="19">
        <v>189596.49999999994</v>
      </c>
      <c r="C12" s="140">
        <v>177485.97</v>
      </c>
      <c r="D12" s="247">
        <f t="shared" si="2"/>
        <v>8.0273890424997441E-2</v>
      </c>
      <c r="E12" s="215">
        <f t="shared" si="3"/>
        <v>7.2997168086464864E-2</v>
      </c>
      <c r="F12" s="52">
        <f t="shared" si="4"/>
        <v>-6.3875282507851905E-2</v>
      </c>
      <c r="H12" s="19">
        <v>30255.922999999992</v>
      </c>
      <c r="I12" s="140">
        <v>30245.831000000002</v>
      </c>
      <c r="J12" s="247">
        <f t="shared" si="5"/>
        <v>5.9045242247910357E-2</v>
      </c>
      <c r="K12" s="215">
        <f t="shared" si="6"/>
        <v>5.5795932969919505E-2</v>
      </c>
      <c r="L12" s="52">
        <f t="shared" si="7"/>
        <v>-3.3355452418323649E-4</v>
      </c>
      <c r="N12" s="27">
        <f t="shared" si="0"/>
        <v>1.5958059879797359</v>
      </c>
      <c r="O12" s="152">
        <f t="shared" si="1"/>
        <v>1.7041251767674934</v>
      </c>
      <c r="P12" s="52">
        <f t="shared" si="8"/>
        <v>6.7877417182077238E-2</v>
      </c>
    </row>
    <row r="13" spans="1:16" ht="20.100000000000001" customHeight="1" x14ac:dyDescent="0.25">
      <c r="A13" s="8" t="s">
        <v>186</v>
      </c>
      <c r="B13" s="19">
        <v>162361.12000000014</v>
      </c>
      <c r="C13" s="140">
        <v>158502.88999999998</v>
      </c>
      <c r="D13" s="247">
        <f t="shared" si="2"/>
        <v>6.8742612633460404E-2</v>
      </c>
      <c r="E13" s="215">
        <f t="shared" si="3"/>
        <v>6.5189727974106618E-2</v>
      </c>
      <c r="F13" s="52">
        <f t="shared" si="4"/>
        <v>-2.3763263027504075E-2</v>
      </c>
      <c r="H13" s="19">
        <v>32169.104000000021</v>
      </c>
      <c r="I13" s="140">
        <v>29113.250000000007</v>
      </c>
      <c r="J13" s="247">
        <f t="shared" si="5"/>
        <v>6.2778866094358579E-2</v>
      </c>
      <c r="K13" s="215">
        <f t="shared" si="6"/>
        <v>5.3706606557991719E-2</v>
      </c>
      <c r="L13" s="52">
        <f t="shared" si="7"/>
        <v>-9.4993444641790825E-2</v>
      </c>
      <c r="N13" s="27">
        <f t="shared" si="0"/>
        <v>1.9813305057269863</v>
      </c>
      <c r="O13" s="152">
        <f t="shared" si="1"/>
        <v>1.8367646167208693</v>
      </c>
      <c r="P13" s="52">
        <f t="shared" si="8"/>
        <v>-7.2964045417083581E-2</v>
      </c>
    </row>
    <row r="14" spans="1:16" ht="20.100000000000001" customHeight="1" x14ac:dyDescent="0.25">
      <c r="A14" s="8" t="s">
        <v>189</v>
      </c>
      <c r="B14" s="19">
        <v>116465.6699999999</v>
      </c>
      <c r="C14" s="140">
        <v>126122.88</v>
      </c>
      <c r="D14" s="247">
        <f t="shared" si="2"/>
        <v>4.931078596837972E-2</v>
      </c>
      <c r="E14" s="215">
        <f t="shared" si="3"/>
        <v>5.1872342759875824E-2</v>
      </c>
      <c r="F14" s="52">
        <f t="shared" si="4"/>
        <v>8.2918940834669275E-2</v>
      </c>
      <c r="H14" s="19">
        <v>25280.789000000008</v>
      </c>
      <c r="I14" s="140">
        <v>27144.600999999991</v>
      </c>
      <c r="J14" s="247">
        <f t="shared" si="5"/>
        <v>4.9336135298972975E-2</v>
      </c>
      <c r="K14" s="215">
        <f t="shared" si="6"/>
        <v>5.0074945465747311E-2</v>
      </c>
      <c r="L14" s="52">
        <f t="shared" si="7"/>
        <v>7.3724439533907865E-2</v>
      </c>
      <c r="N14" s="27">
        <f t="shared" si="0"/>
        <v>2.1706644541692013</v>
      </c>
      <c r="O14" s="152">
        <f t="shared" si="1"/>
        <v>2.1522344716517723</v>
      </c>
      <c r="P14" s="52">
        <f t="shared" si="8"/>
        <v>-8.4904797155684209E-3</v>
      </c>
    </row>
    <row r="15" spans="1:16" ht="20.100000000000001" customHeight="1" x14ac:dyDescent="0.25">
      <c r="A15" s="8" t="s">
        <v>158</v>
      </c>
      <c r="B15" s="19">
        <v>88224.76999999996</v>
      </c>
      <c r="C15" s="140">
        <v>79531.58</v>
      </c>
      <c r="D15" s="247">
        <f t="shared" si="2"/>
        <v>3.7353777731923325E-2</v>
      </c>
      <c r="E15" s="215">
        <f t="shared" si="3"/>
        <v>3.2710079075220014E-2</v>
      </c>
      <c r="F15" s="52">
        <f t="shared" si="4"/>
        <v>-9.8534572546915819E-2</v>
      </c>
      <c r="H15" s="19">
        <v>26761.065999999977</v>
      </c>
      <c r="I15" s="140">
        <v>25923.896000000004</v>
      </c>
      <c r="J15" s="247">
        <f t="shared" si="5"/>
        <v>5.2224935421150975E-2</v>
      </c>
      <c r="K15" s="215">
        <f t="shared" si="6"/>
        <v>4.7823052490611501E-2</v>
      </c>
      <c r="L15" s="52">
        <f t="shared" si="7"/>
        <v>-3.1283133489524426E-2</v>
      </c>
      <c r="N15" s="27">
        <f t="shared" si="0"/>
        <v>3.033282603060341</v>
      </c>
      <c r="O15" s="152">
        <f t="shared" si="1"/>
        <v>3.2595726125395732</v>
      </c>
      <c r="P15" s="52">
        <f t="shared" si="8"/>
        <v>7.4602349695647718E-2</v>
      </c>
    </row>
    <row r="16" spans="1:16" ht="20.100000000000001" customHeight="1" x14ac:dyDescent="0.25">
      <c r="A16" s="8" t="s">
        <v>190</v>
      </c>
      <c r="B16" s="19">
        <v>108913.97999999997</v>
      </c>
      <c r="C16" s="140">
        <v>93529.860000000044</v>
      </c>
      <c r="D16" s="247">
        <f t="shared" si="2"/>
        <v>4.6113450914285668E-2</v>
      </c>
      <c r="E16" s="215">
        <f t="shared" si="3"/>
        <v>3.8467349906719552E-2</v>
      </c>
      <c r="F16" s="52">
        <f t="shared" si="4"/>
        <v>-0.14125018661516114</v>
      </c>
      <c r="H16" s="19">
        <v>24484.463000000011</v>
      </c>
      <c r="I16" s="140">
        <v>21392.023000000012</v>
      </c>
      <c r="J16" s="247">
        <f t="shared" si="5"/>
        <v>4.7782083830164399E-2</v>
      </c>
      <c r="K16" s="215">
        <f t="shared" si="6"/>
        <v>3.9462889328416101E-2</v>
      </c>
      <c r="L16" s="52">
        <f t="shared" si="7"/>
        <v>-0.12630213699193638</v>
      </c>
      <c r="N16" s="27">
        <f t="shared" si="0"/>
        <v>2.2480551165240694</v>
      </c>
      <c r="O16" s="152">
        <f t="shared" si="1"/>
        <v>2.2871864664397017</v>
      </c>
      <c r="P16" s="52">
        <f t="shared" si="8"/>
        <v>1.7406757346829182E-2</v>
      </c>
    </row>
    <row r="17" spans="1:16" ht="20.100000000000001" customHeight="1" x14ac:dyDescent="0.25">
      <c r="A17" s="8" t="s">
        <v>187</v>
      </c>
      <c r="B17" s="19">
        <v>48257.930000000008</v>
      </c>
      <c r="C17" s="140">
        <v>56830.92</v>
      </c>
      <c r="D17" s="247">
        <f t="shared" si="2"/>
        <v>2.0432084901130552E-2</v>
      </c>
      <c r="E17" s="215">
        <f t="shared" si="3"/>
        <v>2.3373657195261334E-2</v>
      </c>
      <c r="F17" s="52">
        <f t="shared" si="4"/>
        <v>0.17764935213756555</v>
      </c>
      <c r="H17" s="19">
        <v>12746.634000000004</v>
      </c>
      <c r="I17" s="140">
        <v>15297.750999999984</v>
      </c>
      <c r="J17" s="247">
        <f t="shared" si="5"/>
        <v>2.48753968727198E-2</v>
      </c>
      <c r="K17" s="215">
        <f t="shared" si="6"/>
        <v>2.8220493904978775E-2</v>
      </c>
      <c r="L17" s="52">
        <f t="shared" si="7"/>
        <v>0.20014044492059468</v>
      </c>
      <c r="N17" s="27">
        <f t="shared" si="0"/>
        <v>2.6413553171468402</v>
      </c>
      <c r="O17" s="152">
        <f t="shared" si="1"/>
        <v>2.6918006958184004</v>
      </c>
      <c r="P17" s="52">
        <f t="shared" si="8"/>
        <v>1.9098293343604626E-2</v>
      </c>
    </row>
    <row r="18" spans="1:16" ht="20.100000000000001" customHeight="1" x14ac:dyDescent="0.25">
      <c r="A18" s="8" t="s">
        <v>192</v>
      </c>
      <c r="B18" s="19">
        <v>66324.329999999973</v>
      </c>
      <c r="C18" s="140">
        <v>92612.7</v>
      </c>
      <c r="D18" s="247">
        <f t="shared" si="2"/>
        <v>2.8081277866054331E-2</v>
      </c>
      <c r="E18" s="215">
        <f t="shared" si="3"/>
        <v>3.8090136526517243E-2</v>
      </c>
      <c r="F18" s="52">
        <f t="shared" si="4"/>
        <v>0.39636088295200322</v>
      </c>
      <c r="H18" s="19">
        <v>11354.516000000001</v>
      </c>
      <c r="I18" s="140">
        <v>13535.429999999986</v>
      </c>
      <c r="J18" s="247">
        <f t="shared" si="5"/>
        <v>2.2158641394869175E-2</v>
      </c>
      <c r="K18" s="215">
        <f t="shared" si="6"/>
        <v>2.4969455955732765E-2</v>
      </c>
      <c r="L18" s="52">
        <f t="shared" si="7"/>
        <v>0.19207458952895781</v>
      </c>
      <c r="N18" s="27">
        <f t="shared" si="0"/>
        <v>1.7119684435560836</v>
      </c>
      <c r="O18" s="152">
        <f t="shared" si="1"/>
        <v>1.4615090586928128</v>
      </c>
      <c r="P18" s="52">
        <f t="shared" si="8"/>
        <v>-0.14629906632100009</v>
      </c>
    </row>
    <row r="19" spans="1:16" ht="20.100000000000001" customHeight="1" x14ac:dyDescent="0.25">
      <c r="A19" s="8" t="s">
        <v>188</v>
      </c>
      <c r="B19" s="19">
        <v>37620.700000000004</v>
      </c>
      <c r="C19" s="140">
        <v>49662.390000000014</v>
      </c>
      <c r="D19" s="247">
        <f t="shared" si="2"/>
        <v>1.5928352841490759E-2</v>
      </c>
      <c r="E19" s="215">
        <f t="shared" si="3"/>
        <v>2.0425354355646096E-2</v>
      </c>
      <c r="F19" s="52">
        <f t="shared" si="4"/>
        <v>0.32008149768611449</v>
      </c>
      <c r="H19" s="19">
        <v>9498.8570000000018</v>
      </c>
      <c r="I19" s="140">
        <v>10757.801000000003</v>
      </c>
      <c r="J19" s="247">
        <f t="shared" si="5"/>
        <v>1.8537273268551726E-2</v>
      </c>
      <c r="K19" s="215">
        <f t="shared" si="6"/>
        <v>1.984543071406215E-2</v>
      </c>
      <c r="L19" s="52">
        <f t="shared" si="7"/>
        <v>0.1325363672702938</v>
      </c>
      <c r="N19" s="27">
        <f t="shared" si="0"/>
        <v>2.5249017163423333</v>
      </c>
      <c r="O19" s="152">
        <f t="shared" si="1"/>
        <v>2.1661867260113739</v>
      </c>
      <c r="P19" s="52">
        <f t="shared" si="8"/>
        <v>-0.14207087270335708</v>
      </c>
    </row>
    <row r="20" spans="1:16" ht="20.100000000000001" customHeight="1" x14ac:dyDescent="0.25">
      <c r="A20" s="8" t="s">
        <v>159</v>
      </c>
      <c r="B20" s="19">
        <v>45867.339999999989</v>
      </c>
      <c r="C20" s="140">
        <v>34676.639999999999</v>
      </c>
      <c r="D20" s="247">
        <f t="shared" si="2"/>
        <v>1.9419925079028896E-2</v>
      </c>
      <c r="E20" s="215">
        <f t="shared" si="3"/>
        <v>1.42619527546534E-2</v>
      </c>
      <c r="F20" s="52">
        <f t="shared" si="4"/>
        <v>-0.24397970320493825</v>
      </c>
      <c r="H20" s="19">
        <v>11189.767999999995</v>
      </c>
      <c r="I20" s="140">
        <v>9184.6460000000025</v>
      </c>
      <c r="J20" s="247">
        <f t="shared" si="5"/>
        <v>2.1837131270393412E-2</v>
      </c>
      <c r="K20" s="215">
        <f t="shared" si="6"/>
        <v>1.6943356344497177E-2</v>
      </c>
      <c r="L20" s="52">
        <f t="shared" si="7"/>
        <v>-0.17919245510720089</v>
      </c>
      <c r="N20" s="27">
        <f t="shared" si="0"/>
        <v>2.43959383735791</v>
      </c>
      <c r="O20" s="152">
        <f t="shared" si="1"/>
        <v>2.6486551176815292</v>
      </c>
      <c r="P20" s="52">
        <f t="shared" si="8"/>
        <v>8.569511740939359E-2</v>
      </c>
    </row>
    <row r="21" spans="1:16" ht="20.100000000000001" customHeight="1" x14ac:dyDescent="0.25">
      <c r="A21" s="8" t="s">
        <v>194</v>
      </c>
      <c r="B21" s="19">
        <v>38121.680000000015</v>
      </c>
      <c r="C21" s="140">
        <v>38435.87000000001</v>
      </c>
      <c r="D21" s="247">
        <f t="shared" si="2"/>
        <v>1.6140464423851805E-2</v>
      </c>
      <c r="E21" s="215">
        <f t="shared" si="3"/>
        <v>1.5808064507518611E-2</v>
      </c>
      <c r="F21" s="52">
        <f t="shared" si="4"/>
        <v>8.2417668896017943E-3</v>
      </c>
      <c r="H21" s="19">
        <v>8720.732</v>
      </c>
      <c r="I21" s="140">
        <v>8569.8439999999991</v>
      </c>
      <c r="J21" s="247">
        <f t="shared" si="5"/>
        <v>1.7018741537619061E-2</v>
      </c>
      <c r="K21" s="215">
        <f t="shared" si="6"/>
        <v>1.5809201651185142E-2</v>
      </c>
      <c r="L21" s="52">
        <f t="shared" si="7"/>
        <v>-1.7302217290933928E-2</v>
      </c>
      <c r="N21" s="27">
        <f t="shared" si="0"/>
        <v>2.2876043238388224</v>
      </c>
      <c r="O21" s="152">
        <f t="shared" si="1"/>
        <v>2.2296474621232711</v>
      </c>
      <c r="P21" s="52">
        <f t="shared" si="8"/>
        <v>-2.5335177553036797E-2</v>
      </c>
    </row>
    <row r="22" spans="1:16" ht="20.100000000000001" customHeight="1" x14ac:dyDescent="0.25">
      <c r="A22" s="8" t="s">
        <v>193</v>
      </c>
      <c r="B22" s="19">
        <v>40312.209999999977</v>
      </c>
      <c r="C22" s="140">
        <v>36737.930000000008</v>
      </c>
      <c r="D22" s="247">
        <f t="shared" si="2"/>
        <v>1.7067920179589208E-2</v>
      </c>
      <c r="E22" s="215">
        <f t="shared" si="3"/>
        <v>1.5109728680857313E-2</v>
      </c>
      <c r="F22" s="52">
        <f t="shared" si="4"/>
        <v>-8.8664947915283523E-2</v>
      </c>
      <c r="H22" s="19">
        <v>8762.8640000000032</v>
      </c>
      <c r="I22" s="140">
        <v>8207.3180000000011</v>
      </c>
      <c r="J22" s="247">
        <f t="shared" si="5"/>
        <v>1.7100963261490753E-2</v>
      </c>
      <c r="K22" s="215">
        <f t="shared" si="6"/>
        <v>1.5140432576999251E-2</v>
      </c>
      <c r="L22" s="52">
        <f t="shared" si="7"/>
        <v>-6.3397765844591669E-2</v>
      </c>
      <c r="N22" s="27">
        <f t="shared" si="0"/>
        <v>2.173749342941012</v>
      </c>
      <c r="O22" s="152">
        <f t="shared" si="1"/>
        <v>2.2340175399103868</v>
      </c>
      <c r="P22" s="52">
        <f t="shared" si="8"/>
        <v>2.7725458395232404E-2</v>
      </c>
    </row>
    <row r="23" spans="1:16" ht="20.100000000000001" customHeight="1" x14ac:dyDescent="0.25">
      <c r="A23" s="8" t="s">
        <v>195</v>
      </c>
      <c r="B23" s="19">
        <v>36167.590000000004</v>
      </c>
      <c r="C23" s="140">
        <v>36082.019999999997</v>
      </c>
      <c r="D23" s="247">
        <f t="shared" si="2"/>
        <v>1.5313115783235631E-2</v>
      </c>
      <c r="E23" s="215">
        <f t="shared" si="3"/>
        <v>1.4839963287459772E-2</v>
      </c>
      <c r="F23" s="52">
        <f t="shared" si="4"/>
        <v>-2.3659303813167252E-3</v>
      </c>
      <c r="H23" s="19">
        <v>7344.9320000000007</v>
      </c>
      <c r="I23" s="140">
        <v>7745.0739999999996</v>
      </c>
      <c r="J23" s="247">
        <f t="shared" si="5"/>
        <v>1.4333831072825935E-2</v>
      </c>
      <c r="K23" s="215">
        <f t="shared" si="6"/>
        <v>1.4287708932548961E-2</v>
      </c>
      <c r="L23" s="52">
        <f t="shared" si="7"/>
        <v>5.4478652763565255E-2</v>
      </c>
      <c r="N23" s="27">
        <f t="shared" si="0"/>
        <v>2.0308049278373259</v>
      </c>
      <c r="O23" s="152">
        <f t="shared" si="1"/>
        <v>2.1465189587500921</v>
      </c>
      <c r="P23" s="52">
        <f t="shared" si="8"/>
        <v>5.6979392420518735E-2</v>
      </c>
    </row>
    <row r="24" spans="1:16" ht="20.100000000000001" customHeight="1" x14ac:dyDescent="0.25">
      <c r="A24" s="8" t="s">
        <v>162</v>
      </c>
      <c r="B24" s="19">
        <v>90743.209999999977</v>
      </c>
      <c r="C24" s="140">
        <v>97877.84</v>
      </c>
      <c r="D24" s="247">
        <f t="shared" si="2"/>
        <v>3.8420068389197759E-2</v>
      </c>
      <c r="E24" s="215">
        <f t="shared" si="3"/>
        <v>4.0255605208795453E-2</v>
      </c>
      <c r="F24" s="52">
        <f t="shared" si="4"/>
        <v>7.8624395147582071E-2</v>
      </c>
      <c r="H24" s="19">
        <v>5768.2240000000002</v>
      </c>
      <c r="I24" s="140">
        <v>7157.025999999998</v>
      </c>
      <c r="J24" s="247">
        <f t="shared" si="5"/>
        <v>1.1256843277272043E-2</v>
      </c>
      <c r="K24" s="215">
        <f t="shared" si="6"/>
        <v>1.3202908624331431E-2</v>
      </c>
      <c r="L24" s="52">
        <f t="shared" si="7"/>
        <v>0.24076769556799421</v>
      </c>
      <c r="N24" s="27">
        <f t="shared" si="0"/>
        <v>0.63566453071254614</v>
      </c>
      <c r="O24" s="152">
        <f t="shared" si="1"/>
        <v>0.7312202639535158</v>
      </c>
      <c r="P24" s="52">
        <f t="shared" si="8"/>
        <v>0.1503241546824341</v>
      </c>
    </row>
    <row r="25" spans="1:16" ht="20.100000000000001" customHeight="1" x14ac:dyDescent="0.25">
      <c r="A25" s="8" t="s">
        <v>197</v>
      </c>
      <c r="B25" s="19">
        <v>39858.209999999992</v>
      </c>
      <c r="C25" s="140">
        <v>24986.860000000008</v>
      </c>
      <c r="D25" s="247">
        <f t="shared" si="2"/>
        <v>1.6875699615111765E-2</v>
      </c>
      <c r="E25" s="215">
        <f t="shared" si="3"/>
        <v>1.0276699726592281E-2</v>
      </c>
      <c r="F25" s="52">
        <f t="shared" si="4"/>
        <v>-0.37310631862293836</v>
      </c>
      <c r="H25" s="19">
        <v>10273.174999999997</v>
      </c>
      <c r="I25" s="140">
        <v>6892.3369999999968</v>
      </c>
      <c r="J25" s="247">
        <f t="shared" si="5"/>
        <v>2.0048375537251879E-2</v>
      </c>
      <c r="K25" s="215">
        <f t="shared" si="6"/>
        <v>1.2714624149625642E-2</v>
      </c>
      <c r="L25" s="52">
        <f t="shared" si="7"/>
        <v>-0.32909378064717104</v>
      </c>
      <c r="N25" s="27">
        <f t="shared" si="0"/>
        <v>2.5774300953304223</v>
      </c>
      <c r="O25" s="152">
        <f t="shared" si="1"/>
        <v>2.7583846069494107</v>
      </c>
      <c r="P25" s="52">
        <f t="shared" si="8"/>
        <v>7.0207340228868653E-2</v>
      </c>
    </row>
    <row r="26" spans="1:16" ht="20.100000000000001" customHeight="1" x14ac:dyDescent="0.25">
      <c r="A26" s="8" t="s">
        <v>191</v>
      </c>
      <c r="B26" s="19">
        <v>17144.94000000001</v>
      </c>
      <c r="C26" s="140">
        <v>20388.020000000004</v>
      </c>
      <c r="D26" s="247">
        <f t="shared" si="2"/>
        <v>7.2590529619647876E-3</v>
      </c>
      <c r="E26" s="215">
        <f t="shared" si="3"/>
        <v>8.3852696801341962E-3</v>
      </c>
      <c r="F26" s="52">
        <f t="shared" si="4"/>
        <v>0.18915668412954451</v>
      </c>
      <c r="H26" s="19">
        <v>5198.5909999999985</v>
      </c>
      <c r="I26" s="140">
        <v>5181.3430000000017</v>
      </c>
      <c r="J26" s="247">
        <f t="shared" si="5"/>
        <v>1.014518925576346E-2</v>
      </c>
      <c r="K26" s="215">
        <f t="shared" si="6"/>
        <v>9.558271575416848E-3</v>
      </c>
      <c r="L26" s="52">
        <f t="shared" si="7"/>
        <v>-3.3178220790973686E-3</v>
      </c>
      <c r="N26" s="27">
        <f t="shared" si="0"/>
        <v>3.0321430112907919</v>
      </c>
      <c r="O26" s="152">
        <f t="shared" si="1"/>
        <v>2.5413664495129984</v>
      </c>
      <c r="P26" s="52">
        <f t="shared" si="8"/>
        <v>-0.16185798623293449</v>
      </c>
    </row>
    <row r="27" spans="1:16" ht="20.100000000000001" customHeight="1" x14ac:dyDescent="0.25">
      <c r="A27" s="8" t="s">
        <v>196</v>
      </c>
      <c r="B27" s="19">
        <v>16127.859999999997</v>
      </c>
      <c r="C27" s="140">
        <v>17301.520000000004</v>
      </c>
      <c r="D27" s="247">
        <f t="shared" si="2"/>
        <v>6.828428090337635E-3</v>
      </c>
      <c r="E27" s="215">
        <f t="shared" si="3"/>
        <v>7.1158411202380317E-3</v>
      </c>
      <c r="F27" s="52">
        <f t="shared" si="4"/>
        <v>7.2772209084156686E-2</v>
      </c>
      <c r="H27" s="19">
        <v>4600.76</v>
      </c>
      <c r="I27" s="140">
        <v>4957.9349999999986</v>
      </c>
      <c r="J27" s="247">
        <f t="shared" si="5"/>
        <v>8.9785060837342875E-3</v>
      </c>
      <c r="K27" s="215">
        <f t="shared" si="6"/>
        <v>9.1461401384282607E-3</v>
      </c>
      <c r="L27" s="52">
        <f t="shared" si="7"/>
        <v>7.7633912657908338E-2</v>
      </c>
      <c r="N27" s="27">
        <f t="shared" si="0"/>
        <v>2.8526785326757551</v>
      </c>
      <c r="O27" s="152">
        <f t="shared" si="1"/>
        <v>2.8656066056623914</v>
      </c>
      <c r="P27" s="52">
        <f t="shared" si="8"/>
        <v>4.5319067110271508E-3</v>
      </c>
    </row>
    <row r="28" spans="1:16" ht="20.100000000000001" customHeight="1" x14ac:dyDescent="0.25">
      <c r="A28" s="8" t="s">
        <v>161</v>
      </c>
      <c r="B28" s="19">
        <v>15203.519999999999</v>
      </c>
      <c r="C28" s="140">
        <v>13760.260000000006</v>
      </c>
      <c r="D28" s="247">
        <f t="shared" si="2"/>
        <v>6.4370687146348025E-3</v>
      </c>
      <c r="E28" s="215">
        <f t="shared" si="3"/>
        <v>5.6593769757319933E-3</v>
      </c>
      <c r="F28" s="52">
        <f t="shared" si="4"/>
        <v>-9.4929332154658472E-2</v>
      </c>
      <c r="H28" s="19">
        <v>4346.4500000000025</v>
      </c>
      <c r="I28" s="140">
        <v>4865.0329999999994</v>
      </c>
      <c r="J28" s="247">
        <f t="shared" si="5"/>
        <v>8.4822133229394518E-3</v>
      </c>
      <c r="K28" s="215">
        <f t="shared" si="6"/>
        <v>8.9747593697936858E-3</v>
      </c>
      <c r="L28" s="52">
        <f t="shared" si="7"/>
        <v>0.1193118522012209</v>
      </c>
      <c r="N28" s="27">
        <f t="shared" si="0"/>
        <v>2.8588445307402517</v>
      </c>
      <c r="O28" s="152">
        <f t="shared" si="1"/>
        <v>3.535567641890486</v>
      </c>
      <c r="P28" s="52">
        <f t="shared" si="8"/>
        <v>0.2367121065429213</v>
      </c>
    </row>
    <row r="29" spans="1:16" ht="20.100000000000001" customHeight="1" x14ac:dyDescent="0.25">
      <c r="A29" s="8" t="s">
        <v>210</v>
      </c>
      <c r="B29" s="19">
        <v>14868.789999999997</v>
      </c>
      <c r="C29" s="140">
        <v>17681.790000000008</v>
      </c>
      <c r="D29" s="247">
        <f t="shared" si="2"/>
        <v>6.2953462706974959E-3</v>
      </c>
      <c r="E29" s="215">
        <f t="shared" si="3"/>
        <v>7.2722401477681537E-3</v>
      </c>
      <c r="F29" s="52">
        <f>(C29-B29)/B29</f>
        <v>0.1891882258072117</v>
      </c>
      <c r="H29" s="19">
        <v>2904.8220000000006</v>
      </c>
      <c r="I29" s="140">
        <v>4232.2850000000017</v>
      </c>
      <c r="J29" s="247">
        <f t="shared" si="5"/>
        <v>5.6688377570586609E-3</v>
      </c>
      <c r="K29" s="215">
        <f t="shared" si="6"/>
        <v>7.8074988308172409E-3</v>
      </c>
      <c r="L29" s="52">
        <f>(I29-H29)/H29</f>
        <v>0.45698600465019917</v>
      </c>
      <c r="N29" s="27">
        <f t="shared" si="0"/>
        <v>1.9536371150577827</v>
      </c>
      <c r="O29" s="152">
        <f t="shared" si="1"/>
        <v>2.3935840206223462</v>
      </c>
      <c r="P29" s="52">
        <f>(O29-N29)/N29</f>
        <v>0.22519376918755518</v>
      </c>
    </row>
    <row r="30" spans="1:16" ht="20.100000000000001" customHeight="1" x14ac:dyDescent="0.25">
      <c r="A30" s="8" t="s">
        <v>160</v>
      </c>
      <c r="B30" s="19">
        <v>704.93000000000018</v>
      </c>
      <c r="C30" s="140">
        <v>2245.92</v>
      </c>
      <c r="D30" s="247">
        <f t="shared" si="2"/>
        <v>2.9846264871605477E-4</v>
      </c>
      <c r="E30" s="215">
        <f t="shared" si="3"/>
        <v>9.2371132066806829E-4</v>
      </c>
      <c r="F30" s="52">
        <f t="shared" si="4"/>
        <v>2.1860184699189982</v>
      </c>
      <c r="H30" s="19">
        <v>1208.2770000000003</v>
      </c>
      <c r="I30" s="140">
        <v>4055.9089999999997</v>
      </c>
      <c r="J30" s="247">
        <f t="shared" si="5"/>
        <v>2.3579848536624854E-3</v>
      </c>
      <c r="K30" s="215">
        <f t="shared" si="6"/>
        <v>7.4821295766710205E-3</v>
      </c>
      <c r="L30" s="52">
        <f t="shared" si="7"/>
        <v>2.3567708397991511</v>
      </c>
      <c r="N30" s="27">
        <f t="shared" si="0"/>
        <v>17.140382733037324</v>
      </c>
      <c r="O30" s="152">
        <f t="shared" si="1"/>
        <v>18.059009225618009</v>
      </c>
      <c r="P30" s="52">
        <f t="shared" si="8"/>
        <v>5.3594281229792706E-2</v>
      </c>
    </row>
    <row r="31" spans="1:16" ht="20.100000000000001" customHeight="1" x14ac:dyDescent="0.25">
      <c r="A31" s="8" t="s">
        <v>198</v>
      </c>
      <c r="B31" s="19">
        <v>15783.909999999993</v>
      </c>
      <c r="C31" s="140">
        <v>13985.210000000006</v>
      </c>
      <c r="D31" s="247">
        <f t="shared" si="2"/>
        <v>6.6828019600468419E-3</v>
      </c>
      <c r="E31" s="215">
        <f t="shared" si="3"/>
        <v>5.751895347528087E-3</v>
      </c>
      <c r="F31" s="52">
        <f t="shared" si="4"/>
        <v>-0.11395782160440518</v>
      </c>
      <c r="H31" s="19">
        <v>4153.7300000000005</v>
      </c>
      <c r="I31" s="140">
        <v>4005.0130000000013</v>
      </c>
      <c r="J31" s="247">
        <f t="shared" si="5"/>
        <v>8.1061150929823828E-3</v>
      </c>
      <c r="K31" s="215">
        <f t="shared" si="6"/>
        <v>7.3882392879751355E-3</v>
      </c>
      <c r="L31" s="52">
        <f t="shared" si="7"/>
        <v>-3.5803241905467895E-2</v>
      </c>
      <c r="N31" s="27">
        <f t="shared" si="0"/>
        <v>2.631622962878021</v>
      </c>
      <c r="O31" s="152">
        <f t="shared" si="1"/>
        <v>2.8637489176065283</v>
      </c>
      <c r="P31" s="52">
        <f t="shared" si="8"/>
        <v>8.8206387466176928E-2</v>
      </c>
    </row>
    <row r="32" spans="1:16" ht="20.100000000000001" customHeight="1" thickBot="1" x14ac:dyDescent="0.3">
      <c r="A32" s="8" t="s">
        <v>17</v>
      </c>
      <c r="B32" s="19">
        <f>B33-SUM(B7:B31)</f>
        <v>258216.69999999972</v>
      </c>
      <c r="C32" s="140">
        <f>C33-SUM(C7:C31)</f>
        <v>257347.40999999922</v>
      </c>
      <c r="D32" s="247">
        <f t="shared" si="2"/>
        <v>0.10932722429846764</v>
      </c>
      <c r="E32" s="215">
        <f t="shared" si="3"/>
        <v>0.10584291335470815</v>
      </c>
      <c r="F32" s="52">
        <f t="shared" si="4"/>
        <v>-3.3665134749243709E-3</v>
      </c>
      <c r="H32" s="19">
        <f>H33-SUM(H7:H31)</f>
        <v>47630.480000000098</v>
      </c>
      <c r="I32" s="142">
        <f>I33-SUM(I7:I31)</f>
        <v>52160.895999999892</v>
      </c>
      <c r="J32" s="247">
        <f t="shared" si="5"/>
        <v>9.2952154524727465E-2</v>
      </c>
      <c r="K32" s="215">
        <f t="shared" si="6"/>
        <v>9.6223702925105153E-2</v>
      </c>
      <c r="L32" s="52">
        <f t="shared" si="7"/>
        <v>9.5115900574585521E-2</v>
      </c>
      <c r="N32" s="27">
        <f t="shared" si="0"/>
        <v>1.8445933202616311</v>
      </c>
      <c r="O32" s="152">
        <f t="shared" si="1"/>
        <v>2.0268669500112728</v>
      </c>
      <c r="P32" s="52">
        <f t="shared" si="8"/>
        <v>9.8815076335519086E-2</v>
      </c>
    </row>
    <row r="33" spans="1:16" ht="26.25" customHeight="1" thickBot="1" x14ac:dyDescent="0.3">
      <c r="A33" s="12" t="s">
        <v>18</v>
      </c>
      <c r="B33" s="17">
        <v>2361870.08</v>
      </c>
      <c r="C33" s="145">
        <v>2431408.9799999991</v>
      </c>
      <c r="D33" s="243">
        <f>SUM(D7:D32)</f>
        <v>0.99999999999999989</v>
      </c>
      <c r="E33" s="244">
        <f>SUM(E7:E32)</f>
        <v>1</v>
      </c>
      <c r="F33" s="57">
        <f t="shared" si="4"/>
        <v>2.944230531088271E-2</v>
      </c>
      <c r="G33" s="1"/>
      <c r="H33" s="17">
        <v>512419.32200000016</v>
      </c>
      <c r="I33" s="145">
        <v>542079.49199999974</v>
      </c>
      <c r="J33" s="243">
        <f>SUM(J7:J32)</f>
        <v>1</v>
      </c>
      <c r="K33" s="244">
        <f>SUM(K7:K32)</f>
        <v>1.0000000000000002</v>
      </c>
      <c r="L33" s="57">
        <f t="shared" si="7"/>
        <v>5.7882614348409696E-2</v>
      </c>
      <c r="N33" s="29">
        <f t="shared" si="0"/>
        <v>2.1695491481055558</v>
      </c>
      <c r="O33" s="146">
        <f t="shared" si="1"/>
        <v>2.2294870853031066</v>
      </c>
      <c r="P33" s="57">
        <f t="shared" si="8"/>
        <v>2.7626909143721609E-2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F37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185</v>
      </c>
      <c r="B39" s="39">
        <v>189596.49999999991</v>
      </c>
      <c r="C39" s="147">
        <v>177485.97</v>
      </c>
      <c r="D39" s="247">
        <f t="shared" ref="D39:D61" si="9">B39/$B$62</f>
        <v>0.20793411841171713</v>
      </c>
      <c r="E39" s="246">
        <f t="shared" ref="E39:E61" si="10">C39/$C$62</f>
        <v>0.19036535920052841</v>
      </c>
      <c r="F39" s="52">
        <f>(C39-B39)/B39</f>
        <v>-6.3875282507851766E-2</v>
      </c>
      <c r="H39" s="39">
        <v>30255.922999999992</v>
      </c>
      <c r="I39" s="147">
        <v>30245.831000000002</v>
      </c>
      <c r="J39" s="247">
        <f t="shared" ref="J39:J61" si="11">H39/$H$62</f>
        <v>0.15940735948391999</v>
      </c>
      <c r="K39" s="246">
        <f t="shared" ref="K39:K61" si="12">I39/$I$62</f>
        <v>0.15850084404293424</v>
      </c>
      <c r="L39" s="52">
        <f>(I39-H39)/H39</f>
        <v>-3.3355452418323649E-4</v>
      </c>
      <c r="N39" s="27">
        <f t="shared" ref="N39:N62" si="13">(H39/B39)*10</f>
        <v>1.5958059879797362</v>
      </c>
      <c r="O39" s="151">
        <f t="shared" ref="O39:O62" si="14">(I39/C39)*10</f>
        <v>1.7041251767674934</v>
      </c>
      <c r="P39" s="61">
        <f t="shared" si="8"/>
        <v>6.7877417182077099E-2</v>
      </c>
    </row>
    <row r="40" spans="1:16" ht="20.100000000000001" customHeight="1" x14ac:dyDescent="0.25">
      <c r="A40" s="38" t="s">
        <v>186</v>
      </c>
      <c r="B40" s="19">
        <v>162361.12000000008</v>
      </c>
      <c r="C40" s="140">
        <v>158502.88999999998</v>
      </c>
      <c r="D40" s="247">
        <f t="shared" si="9"/>
        <v>0.17806455473354754</v>
      </c>
      <c r="E40" s="215">
        <f t="shared" si="10"/>
        <v>0.17000475918841268</v>
      </c>
      <c r="F40" s="52">
        <f t="shared" ref="F40:F62" si="15">(C40-B40)/B40</f>
        <v>-2.3763263027503725E-2</v>
      </c>
      <c r="H40" s="19">
        <v>32169.104000000025</v>
      </c>
      <c r="I40" s="140">
        <v>29113.250000000007</v>
      </c>
      <c r="J40" s="247">
        <f t="shared" si="11"/>
        <v>0.16948720835928932</v>
      </c>
      <c r="K40" s="215">
        <f t="shared" si="12"/>
        <v>0.15256564442990361</v>
      </c>
      <c r="L40" s="52">
        <f t="shared" ref="L40:L62" si="16">(I40-H40)/H40</f>
        <v>-9.4993444641790936E-2</v>
      </c>
      <c r="N40" s="27">
        <f t="shared" si="13"/>
        <v>1.9813305057269872</v>
      </c>
      <c r="O40" s="152">
        <f t="shared" si="14"/>
        <v>1.8367646167208693</v>
      </c>
      <c r="P40" s="52">
        <f t="shared" si="8"/>
        <v>-7.2964045417083997E-2</v>
      </c>
    </row>
    <row r="41" spans="1:16" ht="20.100000000000001" customHeight="1" x14ac:dyDescent="0.25">
      <c r="A41" s="38" t="s">
        <v>189</v>
      </c>
      <c r="B41" s="19">
        <v>116465.6699999999</v>
      </c>
      <c r="C41" s="140">
        <v>126122.88</v>
      </c>
      <c r="D41" s="247">
        <f t="shared" si="9"/>
        <v>0.12773013434678362</v>
      </c>
      <c r="E41" s="215">
        <f t="shared" si="10"/>
        <v>0.1352750719090931</v>
      </c>
      <c r="F41" s="52">
        <f t="shared" si="15"/>
        <v>8.2918940834669275E-2</v>
      </c>
      <c r="H41" s="19">
        <v>25280.789000000008</v>
      </c>
      <c r="I41" s="140">
        <v>27144.600999999991</v>
      </c>
      <c r="J41" s="247">
        <f t="shared" si="11"/>
        <v>0.13319520347008196</v>
      </c>
      <c r="K41" s="215">
        <f t="shared" si="12"/>
        <v>0.14224909772552374</v>
      </c>
      <c r="L41" s="52">
        <f t="shared" si="16"/>
        <v>7.3724439533907865E-2</v>
      </c>
      <c r="N41" s="27">
        <f t="shared" si="13"/>
        <v>2.1706644541692013</v>
      </c>
      <c r="O41" s="152">
        <f t="shared" si="14"/>
        <v>2.1522344716517723</v>
      </c>
      <c r="P41" s="52">
        <f t="shared" si="8"/>
        <v>-8.4904797155684209E-3</v>
      </c>
    </row>
    <row r="42" spans="1:16" ht="20.100000000000001" customHeight="1" x14ac:dyDescent="0.25">
      <c r="A42" s="38" t="s">
        <v>190</v>
      </c>
      <c r="B42" s="19">
        <v>108913.97999999997</v>
      </c>
      <c r="C42" s="140">
        <v>93529.860000000044</v>
      </c>
      <c r="D42" s="247">
        <f t="shared" si="9"/>
        <v>0.11944805106640363</v>
      </c>
      <c r="E42" s="215">
        <f t="shared" si="10"/>
        <v>0.10031691741536045</v>
      </c>
      <c r="F42" s="52">
        <f t="shared" si="15"/>
        <v>-0.14125018661516114</v>
      </c>
      <c r="H42" s="19">
        <v>24484.463000000011</v>
      </c>
      <c r="I42" s="140">
        <v>21392.023000000012</v>
      </c>
      <c r="J42" s="247">
        <f t="shared" si="11"/>
        <v>0.12899965389294984</v>
      </c>
      <c r="K42" s="215">
        <f t="shared" si="12"/>
        <v>0.11210317551816858</v>
      </c>
      <c r="L42" s="52">
        <f t="shared" si="16"/>
        <v>-0.12630213699193638</v>
      </c>
      <c r="N42" s="27">
        <f t="shared" si="13"/>
        <v>2.2480551165240694</v>
      </c>
      <c r="O42" s="152">
        <f t="shared" si="14"/>
        <v>2.2871864664397017</v>
      </c>
      <c r="P42" s="52">
        <f t="shared" si="8"/>
        <v>1.7406757346829182E-2</v>
      </c>
    </row>
    <row r="43" spans="1:16" ht="20.100000000000001" customHeight="1" x14ac:dyDescent="0.25">
      <c r="A43" s="38" t="s">
        <v>187</v>
      </c>
      <c r="B43" s="19">
        <v>48257.930000000008</v>
      </c>
      <c r="C43" s="140">
        <v>56830.92</v>
      </c>
      <c r="D43" s="247">
        <f t="shared" si="9"/>
        <v>5.2925397520124914E-2</v>
      </c>
      <c r="E43" s="215">
        <f t="shared" si="10"/>
        <v>6.0954894065691469E-2</v>
      </c>
      <c r="F43" s="52">
        <f t="shared" si="15"/>
        <v>0.17764935213756555</v>
      </c>
      <c r="H43" s="19">
        <v>12746.634000000004</v>
      </c>
      <c r="I43" s="140">
        <v>15297.750999999984</v>
      </c>
      <c r="J43" s="247">
        <f t="shared" si="11"/>
        <v>6.7157338688624973E-2</v>
      </c>
      <c r="K43" s="215">
        <f t="shared" si="12"/>
        <v>8.016663339349607E-2</v>
      </c>
      <c r="L43" s="52">
        <f t="shared" si="16"/>
        <v>0.20014044492059468</v>
      </c>
      <c r="N43" s="27">
        <f t="shared" si="13"/>
        <v>2.6413553171468402</v>
      </c>
      <c r="O43" s="152">
        <f t="shared" si="14"/>
        <v>2.6918006958184004</v>
      </c>
      <c r="P43" s="52">
        <f t="shared" si="8"/>
        <v>1.9098293343604626E-2</v>
      </c>
    </row>
    <row r="44" spans="1:16" ht="20.100000000000001" customHeight="1" x14ac:dyDescent="0.25">
      <c r="A44" s="38" t="s">
        <v>192</v>
      </c>
      <c r="B44" s="19">
        <v>66324.329999999987</v>
      </c>
      <c r="C44" s="140">
        <v>92612.7</v>
      </c>
      <c r="D44" s="247">
        <f t="shared" si="9"/>
        <v>7.2739164951873089E-2</v>
      </c>
      <c r="E44" s="215">
        <f t="shared" si="10"/>
        <v>9.9333203080957763E-2</v>
      </c>
      <c r="F44" s="52">
        <f t="shared" si="15"/>
        <v>0.39636088295200289</v>
      </c>
      <c r="H44" s="19">
        <v>11354.516000000001</v>
      </c>
      <c r="I44" s="140">
        <v>13535.429999999986</v>
      </c>
      <c r="J44" s="247">
        <f t="shared" si="11"/>
        <v>5.9822779618322074E-2</v>
      </c>
      <c r="K44" s="215">
        <f t="shared" si="12"/>
        <v>7.0931331973786774E-2</v>
      </c>
      <c r="L44" s="52">
        <f t="shared" si="16"/>
        <v>0.19207458952895781</v>
      </c>
      <c r="N44" s="27">
        <f t="shared" si="13"/>
        <v>1.7119684435560831</v>
      </c>
      <c r="O44" s="152">
        <f t="shared" si="14"/>
        <v>1.4615090586928128</v>
      </c>
      <c r="P44" s="52">
        <f t="shared" si="8"/>
        <v>-0.14629906632099987</v>
      </c>
    </row>
    <row r="45" spans="1:16" ht="20.100000000000001" customHeight="1" x14ac:dyDescent="0.25">
      <c r="A45" s="38" t="s">
        <v>188</v>
      </c>
      <c r="B45" s="19">
        <v>37620.700000000012</v>
      </c>
      <c r="C45" s="140">
        <v>49662.390000000014</v>
      </c>
      <c r="D45" s="247">
        <f t="shared" si="9"/>
        <v>4.1259343334564158E-2</v>
      </c>
      <c r="E45" s="215">
        <f t="shared" si="10"/>
        <v>5.3266174848111837E-2</v>
      </c>
      <c r="F45" s="52">
        <f t="shared" si="15"/>
        <v>0.32008149768611427</v>
      </c>
      <c r="H45" s="19">
        <v>9498.8570000000072</v>
      </c>
      <c r="I45" s="140">
        <v>10757.801000000003</v>
      </c>
      <c r="J45" s="247">
        <f t="shared" si="11"/>
        <v>5.0045993060114258E-2</v>
      </c>
      <c r="K45" s="215">
        <f t="shared" si="12"/>
        <v>5.6375390662796551E-2</v>
      </c>
      <c r="L45" s="52">
        <f t="shared" si="16"/>
        <v>0.13253636727029314</v>
      </c>
      <c r="N45" s="27">
        <f t="shared" si="13"/>
        <v>2.5249017163423337</v>
      </c>
      <c r="O45" s="152">
        <f t="shared" si="14"/>
        <v>2.1661867260113739</v>
      </c>
      <c r="P45" s="52">
        <f t="shared" si="8"/>
        <v>-0.14207087270335722</v>
      </c>
    </row>
    <row r="46" spans="1:16" ht="20.100000000000001" customHeight="1" x14ac:dyDescent="0.25">
      <c r="A46" s="38" t="s">
        <v>194</v>
      </c>
      <c r="B46" s="19">
        <v>38121.680000000015</v>
      </c>
      <c r="C46" s="140">
        <v>38435.87000000001</v>
      </c>
      <c r="D46" s="247">
        <f t="shared" si="9"/>
        <v>4.1808777710419735E-2</v>
      </c>
      <c r="E46" s="215">
        <f t="shared" si="10"/>
        <v>4.1224994847394503E-2</v>
      </c>
      <c r="F46" s="52">
        <f t="shared" si="15"/>
        <v>8.2417668896017943E-3</v>
      </c>
      <c r="H46" s="19">
        <v>8720.732</v>
      </c>
      <c r="I46" s="140">
        <v>8569.8439999999991</v>
      </c>
      <c r="J46" s="247">
        <f t="shared" si="11"/>
        <v>4.5946337875295527E-2</v>
      </c>
      <c r="K46" s="215">
        <f t="shared" si="12"/>
        <v>4.490957802800246E-2</v>
      </c>
      <c r="L46" s="52">
        <f t="shared" si="16"/>
        <v>-1.7302217290933928E-2</v>
      </c>
      <c r="N46" s="27">
        <f t="shared" si="13"/>
        <v>2.2876043238388224</v>
      </c>
      <c r="O46" s="152">
        <f t="shared" si="14"/>
        <v>2.2296474621232711</v>
      </c>
      <c r="P46" s="52">
        <f t="shared" si="8"/>
        <v>-2.5335177553036797E-2</v>
      </c>
    </row>
    <row r="47" spans="1:16" ht="20.100000000000001" customHeight="1" x14ac:dyDescent="0.25">
      <c r="A47" s="38" t="s">
        <v>193</v>
      </c>
      <c r="B47" s="19">
        <v>40312.209999999992</v>
      </c>
      <c r="C47" s="140">
        <v>36737.930000000008</v>
      </c>
      <c r="D47" s="247">
        <f t="shared" si="9"/>
        <v>4.4211173980416359E-2</v>
      </c>
      <c r="E47" s="215">
        <f t="shared" si="10"/>
        <v>3.9403842685333777E-2</v>
      </c>
      <c r="F47" s="52">
        <f t="shared" si="15"/>
        <v>-8.8664947915283857E-2</v>
      </c>
      <c r="H47" s="19">
        <v>8762.8640000000014</v>
      </c>
      <c r="I47" s="140">
        <v>8207.3180000000011</v>
      </c>
      <c r="J47" s="247">
        <f t="shared" si="11"/>
        <v>4.6168315927982158E-2</v>
      </c>
      <c r="K47" s="215">
        <f t="shared" si="12"/>
        <v>4.3009789690644215E-2</v>
      </c>
      <c r="L47" s="52">
        <f t="shared" si="16"/>
        <v>-6.3397765844591475E-2</v>
      </c>
      <c r="N47" s="27">
        <f t="shared" si="13"/>
        <v>2.1737493429410106</v>
      </c>
      <c r="O47" s="152">
        <f t="shared" si="14"/>
        <v>2.2340175399103868</v>
      </c>
      <c r="P47" s="52">
        <f t="shared" si="8"/>
        <v>2.7725458395233032E-2</v>
      </c>
    </row>
    <row r="48" spans="1:16" ht="20.100000000000001" customHeight="1" x14ac:dyDescent="0.25">
      <c r="A48" s="38" t="s">
        <v>191</v>
      </c>
      <c r="B48" s="19">
        <v>17144.94000000001</v>
      </c>
      <c r="C48" s="140">
        <v>20388.020000000004</v>
      </c>
      <c r="D48" s="247">
        <f t="shared" si="9"/>
        <v>1.8803184574197253E-2</v>
      </c>
      <c r="E48" s="215">
        <f t="shared" si="10"/>
        <v>2.1867490431427102E-2</v>
      </c>
      <c r="F48" s="52">
        <f t="shared" si="15"/>
        <v>0.18915668412954451</v>
      </c>
      <c r="H48" s="19">
        <v>5198.5909999999985</v>
      </c>
      <c r="I48" s="140">
        <v>5181.3430000000017</v>
      </c>
      <c r="J48" s="247">
        <f t="shared" si="11"/>
        <v>2.738946897593807E-2</v>
      </c>
      <c r="K48" s="215">
        <f t="shared" si="12"/>
        <v>2.7152411146380777E-2</v>
      </c>
      <c r="L48" s="52">
        <f t="shared" si="16"/>
        <v>-3.3178220790973686E-3</v>
      </c>
      <c r="N48" s="27">
        <f t="shared" si="13"/>
        <v>3.0321430112907919</v>
      </c>
      <c r="O48" s="152">
        <f t="shared" si="14"/>
        <v>2.5413664495129984</v>
      </c>
      <c r="P48" s="52">
        <f t="shared" si="8"/>
        <v>-0.16185798623293449</v>
      </c>
    </row>
    <row r="49" spans="1:16" ht="20.100000000000001" customHeight="1" x14ac:dyDescent="0.25">
      <c r="A49" s="38" t="s">
        <v>196</v>
      </c>
      <c r="B49" s="19">
        <v>16127.859999999997</v>
      </c>
      <c r="C49" s="140">
        <v>17301.520000000004</v>
      </c>
      <c r="D49" s="247">
        <f t="shared" si="9"/>
        <v>1.7687733428452514E-2</v>
      </c>
      <c r="E49" s="215">
        <f t="shared" si="10"/>
        <v>1.8557016475810043E-2</v>
      </c>
      <c r="F49" s="52">
        <f t="shared" si="15"/>
        <v>7.2772209084156686E-2</v>
      </c>
      <c r="H49" s="19">
        <v>4600.7599999999993</v>
      </c>
      <c r="I49" s="140">
        <v>4957.9349999999986</v>
      </c>
      <c r="J49" s="247">
        <f t="shared" si="11"/>
        <v>2.4239716739735219E-2</v>
      </c>
      <c r="K49" s="215">
        <f t="shared" si="12"/>
        <v>2.5981659495816298E-2</v>
      </c>
      <c r="L49" s="52">
        <f t="shared" si="16"/>
        <v>7.7633912657908546E-2</v>
      </c>
      <c r="N49" s="27">
        <f t="shared" si="13"/>
        <v>2.8526785326757547</v>
      </c>
      <c r="O49" s="152">
        <f t="shared" si="14"/>
        <v>2.8656066056623914</v>
      </c>
      <c r="P49" s="52">
        <f t="shared" si="8"/>
        <v>4.5319067110273078E-3</v>
      </c>
    </row>
    <row r="50" spans="1:16" ht="20.100000000000001" customHeight="1" x14ac:dyDescent="0.25">
      <c r="A50" s="38" t="s">
        <v>198</v>
      </c>
      <c r="B50" s="19">
        <v>15783.909999999993</v>
      </c>
      <c r="C50" s="140">
        <v>13985.210000000006</v>
      </c>
      <c r="D50" s="247">
        <f t="shared" si="9"/>
        <v>1.7310516865764326E-2</v>
      </c>
      <c r="E50" s="215">
        <f t="shared" si="10"/>
        <v>1.500005620244137E-2</v>
      </c>
      <c r="F50" s="52">
        <f t="shared" si="15"/>
        <v>-0.11395782160440518</v>
      </c>
      <c r="H50" s="19">
        <v>4153.7300000000014</v>
      </c>
      <c r="I50" s="140">
        <v>4005.0130000000013</v>
      </c>
      <c r="J50" s="247">
        <f t="shared" si="11"/>
        <v>2.1884479654087678E-2</v>
      </c>
      <c r="K50" s="215">
        <f t="shared" si="12"/>
        <v>2.0987948418508467E-2</v>
      </c>
      <c r="L50" s="52">
        <f t="shared" si="16"/>
        <v>-3.580324190546811E-2</v>
      </c>
      <c r="N50" s="27">
        <f t="shared" si="13"/>
        <v>2.6316229628780214</v>
      </c>
      <c r="O50" s="152">
        <f t="shared" si="14"/>
        <v>2.8637489176065283</v>
      </c>
      <c r="P50" s="52">
        <f t="shared" si="8"/>
        <v>8.8206387466176747E-2</v>
      </c>
    </row>
    <row r="51" spans="1:16" ht="20.100000000000001" customHeight="1" x14ac:dyDescent="0.25">
      <c r="A51" s="38" t="s">
        <v>199</v>
      </c>
      <c r="B51" s="19">
        <v>10941.510000000002</v>
      </c>
      <c r="C51" s="140">
        <v>16281.670000000006</v>
      </c>
      <c r="D51" s="247">
        <f t="shared" si="9"/>
        <v>1.1999763898294475E-2</v>
      </c>
      <c r="E51" s="215">
        <f t="shared" si="10"/>
        <v>1.7463160372250652E-2</v>
      </c>
      <c r="F51" s="52">
        <f t="shared" si="15"/>
        <v>0.48806426169696893</v>
      </c>
      <c r="H51" s="19">
        <v>2550.0010000000007</v>
      </c>
      <c r="I51" s="140">
        <v>3749.9870000000001</v>
      </c>
      <c r="J51" s="247">
        <f t="shared" si="11"/>
        <v>1.3435019850207701E-2</v>
      </c>
      <c r="K51" s="215">
        <f t="shared" si="12"/>
        <v>1.9651505182649166E-2</v>
      </c>
      <c r="L51" s="52">
        <f t="shared" si="16"/>
        <v>0.47058256055585823</v>
      </c>
      <c r="N51" s="27">
        <f t="shared" si="13"/>
        <v>2.3305750303203125</v>
      </c>
      <c r="O51" s="152">
        <f t="shared" si="14"/>
        <v>2.3031955567211466</v>
      </c>
      <c r="P51" s="52">
        <f t="shared" si="8"/>
        <v>-1.1747947713746385E-2</v>
      </c>
    </row>
    <row r="52" spans="1:16" ht="20.100000000000001" customHeight="1" x14ac:dyDescent="0.25">
      <c r="A52" s="38" t="s">
        <v>201</v>
      </c>
      <c r="B52" s="19">
        <v>5220.300000000002</v>
      </c>
      <c r="C52" s="140">
        <v>7386.2099999999991</v>
      </c>
      <c r="D52" s="247">
        <f t="shared" si="9"/>
        <v>5.7252031463908238E-3</v>
      </c>
      <c r="E52" s="215">
        <f t="shared" si="10"/>
        <v>7.9221953136945685E-3</v>
      </c>
      <c r="F52" s="52">
        <f t="shared" si="15"/>
        <v>0.41490144244583571</v>
      </c>
      <c r="H52" s="19">
        <v>1491.7609999999997</v>
      </c>
      <c r="I52" s="140">
        <v>2151.35</v>
      </c>
      <c r="J52" s="247">
        <f t="shared" si="11"/>
        <v>7.8595414851859585E-3</v>
      </c>
      <c r="K52" s="215">
        <f t="shared" si="12"/>
        <v>1.1273976596370142E-2</v>
      </c>
      <c r="L52" s="52">
        <f t="shared" si="16"/>
        <v>0.44215460787619482</v>
      </c>
      <c r="N52" s="27">
        <f t="shared" ref="N52" si="17">(H52/B52)*10</f>
        <v>2.8576154627128689</v>
      </c>
      <c r="O52" s="152">
        <f t="shared" ref="O52" si="18">(I52/C52)*10</f>
        <v>2.9126575063530553</v>
      </c>
      <c r="P52" s="52">
        <f t="shared" ref="P52" si="19">(O52-N52)/N52</f>
        <v>1.9261529186971989E-2</v>
      </c>
    </row>
    <row r="53" spans="1:16" ht="20.100000000000001" customHeight="1" x14ac:dyDescent="0.25">
      <c r="A53" s="38" t="s">
        <v>203</v>
      </c>
      <c r="B53" s="19">
        <v>15065.210000000008</v>
      </c>
      <c r="C53" s="140">
        <v>8261.3900000000012</v>
      </c>
      <c r="D53" s="247">
        <f t="shared" si="9"/>
        <v>1.6522304789578859E-2</v>
      </c>
      <c r="E53" s="215">
        <f t="shared" si="10"/>
        <v>8.8608833410643868E-3</v>
      </c>
      <c r="F53" s="52">
        <f t="shared" si="15"/>
        <v>-0.45162463716071688</v>
      </c>
      <c r="H53" s="19">
        <v>2335.143</v>
      </c>
      <c r="I53" s="140">
        <v>1617.2779999999996</v>
      </c>
      <c r="J53" s="247">
        <f t="shared" si="11"/>
        <v>1.2303011864730073E-2</v>
      </c>
      <c r="K53" s="215">
        <f t="shared" si="12"/>
        <v>8.4752152470887153E-3</v>
      </c>
      <c r="L53" s="52">
        <f t="shared" si="16"/>
        <v>-0.30741800395093594</v>
      </c>
      <c r="N53" s="27">
        <f t="shared" ref="N53" si="20">(H53/B53)*10</f>
        <v>1.550023531036075</v>
      </c>
      <c r="O53" s="152">
        <f t="shared" ref="O53" si="21">(I53/C53)*10</f>
        <v>1.9576342479897444</v>
      </c>
      <c r="P53" s="52">
        <f t="shared" ref="P53" si="22">(O53-N53)/N53</f>
        <v>0.26297066385902673</v>
      </c>
    </row>
    <row r="54" spans="1:16" ht="20.100000000000001" customHeight="1" x14ac:dyDescent="0.25">
      <c r="A54" s="38" t="s">
        <v>204</v>
      </c>
      <c r="B54" s="19">
        <v>9398.1200000000008</v>
      </c>
      <c r="C54" s="140">
        <v>5600.7199999999957</v>
      </c>
      <c r="D54" s="247">
        <f t="shared" si="9"/>
        <v>1.0307098479811221E-2</v>
      </c>
      <c r="E54" s="215">
        <f t="shared" si="10"/>
        <v>6.0071400267952598E-3</v>
      </c>
      <c r="F54" s="52">
        <f t="shared" si="15"/>
        <v>-0.40405953531131811</v>
      </c>
      <c r="H54" s="19">
        <v>2085.6110000000012</v>
      </c>
      <c r="I54" s="140">
        <v>1286.5610000000008</v>
      </c>
      <c r="J54" s="247">
        <f t="shared" si="11"/>
        <v>1.0988319292742058E-2</v>
      </c>
      <c r="K54" s="215">
        <f t="shared" si="12"/>
        <v>6.7421194151591219E-3</v>
      </c>
      <c r="L54" s="52">
        <f t="shared" si="16"/>
        <v>-0.38312513695027495</v>
      </c>
      <c r="N54" s="27">
        <f t="shared" ref="N54" si="23">(H54/B54)*10</f>
        <v>2.2191789421714141</v>
      </c>
      <c r="O54" s="152">
        <f t="shared" ref="O54" si="24">(I54/C54)*10</f>
        <v>2.297135011212847</v>
      </c>
      <c r="P54" s="52">
        <f t="shared" ref="P54" si="25">(O54-N54)/N54</f>
        <v>3.5128338485924331E-2</v>
      </c>
    </row>
    <row r="55" spans="1:16" ht="20.100000000000001" customHeight="1" x14ac:dyDescent="0.25">
      <c r="A55" s="38" t="s">
        <v>205</v>
      </c>
      <c r="B55" s="19">
        <v>4697.4800000000005</v>
      </c>
      <c r="C55" s="140">
        <v>3646.4599999999991</v>
      </c>
      <c r="D55" s="247">
        <f t="shared" si="9"/>
        <v>5.1518164235978704E-3</v>
      </c>
      <c r="E55" s="215">
        <f t="shared" si="10"/>
        <v>3.9110678309409955E-3</v>
      </c>
      <c r="F55" s="52">
        <f t="shared" si="15"/>
        <v>-0.22374123998399167</v>
      </c>
      <c r="H55" s="19">
        <v>1361.5689999999995</v>
      </c>
      <c r="I55" s="140">
        <v>1002.5910000000001</v>
      </c>
      <c r="J55" s="247">
        <f t="shared" si="11"/>
        <v>7.1736075956156239E-3</v>
      </c>
      <c r="K55" s="215">
        <f t="shared" si="12"/>
        <v>5.2539974758785603E-3</v>
      </c>
      <c r="L55" s="52">
        <f t="shared" si="16"/>
        <v>-0.26365024468095227</v>
      </c>
      <c r="N55" s="27">
        <f t="shared" ref="N55:N56" si="26">(H55/B55)*10</f>
        <v>2.8985094135579064</v>
      </c>
      <c r="O55" s="152">
        <f t="shared" ref="O55:O56" si="27">(I55/C55)*10</f>
        <v>2.7494912874404225</v>
      </c>
      <c r="P55" s="52">
        <f t="shared" ref="P55:P56" si="28">(O55-N55)/N55</f>
        <v>-5.1411986250741497E-2</v>
      </c>
    </row>
    <row r="56" spans="1:16" ht="20.100000000000001" customHeight="1" x14ac:dyDescent="0.25">
      <c r="A56" s="38" t="s">
        <v>200</v>
      </c>
      <c r="B56" s="19">
        <v>2412.4799999999987</v>
      </c>
      <c r="C56" s="140">
        <v>2170.0400000000004</v>
      </c>
      <c r="D56" s="247">
        <f t="shared" si="9"/>
        <v>2.645813092466893E-3</v>
      </c>
      <c r="E56" s="215">
        <f t="shared" si="10"/>
        <v>2.3275104171868611E-3</v>
      </c>
      <c r="F56" s="52">
        <f t="shared" si="15"/>
        <v>-0.10049409736039194</v>
      </c>
      <c r="H56" s="19">
        <v>875.81899999999996</v>
      </c>
      <c r="I56" s="140">
        <v>774.20699999999988</v>
      </c>
      <c r="J56" s="247">
        <f t="shared" si="11"/>
        <v>4.6143690336549097E-3</v>
      </c>
      <c r="K56" s="215">
        <f t="shared" si="12"/>
        <v>4.057169497639128E-3</v>
      </c>
      <c r="L56" s="52">
        <f t="shared" si="16"/>
        <v>-0.11601940583613747</v>
      </c>
      <c r="N56" s="27">
        <f t="shared" si="26"/>
        <v>3.6303679201485628</v>
      </c>
      <c r="O56" s="152">
        <f t="shared" si="27"/>
        <v>3.5677084293377073</v>
      </c>
      <c r="P56" s="52">
        <f t="shared" si="28"/>
        <v>-1.7259818340475908E-2</v>
      </c>
    </row>
    <row r="57" spans="1:16" ht="20.100000000000001" customHeight="1" x14ac:dyDescent="0.25">
      <c r="A57" s="38" t="s">
        <v>206</v>
      </c>
      <c r="B57" s="19">
        <v>2753.12</v>
      </c>
      <c r="C57" s="140">
        <v>3357.1000000000004</v>
      </c>
      <c r="D57" s="247">
        <f t="shared" si="9"/>
        <v>3.0193995146622797E-3</v>
      </c>
      <c r="E57" s="215">
        <f t="shared" si="10"/>
        <v>3.6007102272483508E-3</v>
      </c>
      <c r="F57" s="52">
        <f t="shared" si="15"/>
        <v>0.21938019410704965</v>
      </c>
      <c r="H57" s="19">
        <v>602.36899999999991</v>
      </c>
      <c r="I57" s="140">
        <v>696.55799999999977</v>
      </c>
      <c r="J57" s="247">
        <f t="shared" si="11"/>
        <v>3.1736612935248884E-3</v>
      </c>
      <c r="K57" s="215">
        <f t="shared" si="12"/>
        <v>3.6502561600922174E-3</v>
      </c>
      <c r="L57" s="52">
        <f t="shared" si="16"/>
        <v>0.15636428833489086</v>
      </c>
      <c r="N57" s="27">
        <f t="shared" si="13"/>
        <v>2.1879503980937991</v>
      </c>
      <c r="O57" s="152">
        <f t="shared" si="14"/>
        <v>2.0748801048524017</v>
      </c>
      <c r="P57" s="52">
        <f t="shared" si="8"/>
        <v>-5.1678636471789878E-2</v>
      </c>
    </row>
    <row r="58" spans="1:16" ht="20.100000000000001" customHeight="1" x14ac:dyDescent="0.25">
      <c r="A58" s="38" t="s">
        <v>202</v>
      </c>
      <c r="B58" s="19">
        <v>2284.8799999999997</v>
      </c>
      <c r="C58" s="140">
        <v>2297.1100000000006</v>
      </c>
      <c r="D58" s="247">
        <f t="shared" si="9"/>
        <v>2.5058717248291206E-3</v>
      </c>
      <c r="E58" s="215">
        <f t="shared" si="10"/>
        <v>2.4638013374979778E-3</v>
      </c>
      <c r="F58" s="52">
        <f t="shared" si="15"/>
        <v>5.3525786912227025E-3</v>
      </c>
      <c r="H58" s="19">
        <v>644.19899999999984</v>
      </c>
      <c r="I58" s="140">
        <v>567.30100000000004</v>
      </c>
      <c r="J58" s="247">
        <f t="shared" si="11"/>
        <v>3.3940482189944027E-3</v>
      </c>
      <c r="K58" s="215">
        <f t="shared" si="12"/>
        <v>2.9728952504694166E-3</v>
      </c>
      <c r="L58" s="52">
        <f t="shared" si="16"/>
        <v>-0.11936994624331894</v>
      </c>
      <c r="N58" s="27">
        <f t="shared" si="13"/>
        <v>2.8193997058926508</v>
      </c>
      <c r="O58" s="152">
        <f t="shared" si="14"/>
        <v>2.4696292297713209</v>
      </c>
      <c r="P58" s="52">
        <f t="shared" si="8"/>
        <v>-0.1240584920932979</v>
      </c>
    </row>
    <row r="59" spans="1:16" ht="20.100000000000001" customHeight="1" x14ac:dyDescent="0.25">
      <c r="A59" s="38" t="s">
        <v>208</v>
      </c>
      <c r="B59" s="19">
        <v>230.33</v>
      </c>
      <c r="C59" s="140">
        <v>399.00999999999971</v>
      </c>
      <c r="D59" s="247">
        <f t="shared" si="9"/>
        <v>2.5260732921636648E-4</v>
      </c>
      <c r="E59" s="215">
        <f t="shared" si="10"/>
        <v>4.2796442994678837E-4</v>
      </c>
      <c r="F59" s="52">
        <f>(C59-B59)/B59</f>
        <v>0.73234055485607474</v>
      </c>
      <c r="H59" s="19">
        <v>137.04599999999996</v>
      </c>
      <c r="I59" s="140">
        <v>117.81100000000004</v>
      </c>
      <c r="J59" s="247">
        <f t="shared" si="11"/>
        <v>7.2204510131233812E-4</v>
      </c>
      <c r="K59" s="215">
        <f t="shared" si="12"/>
        <v>6.1737906746692239E-4</v>
      </c>
      <c r="L59" s="52">
        <f>(I59-H59)/H59</f>
        <v>-0.14035433358142474</v>
      </c>
      <c r="N59" s="27">
        <f t="shared" si="13"/>
        <v>5.9499848044110601</v>
      </c>
      <c r="O59" s="152">
        <f t="shared" si="14"/>
        <v>2.95258264203905</v>
      </c>
      <c r="P59" s="52">
        <f>(O59-N59)/N59</f>
        <v>-0.50376635586529006</v>
      </c>
    </row>
    <row r="60" spans="1:16" ht="20.100000000000001" customHeight="1" x14ac:dyDescent="0.25">
      <c r="A60" s="38" t="s">
        <v>219</v>
      </c>
      <c r="B60" s="19">
        <v>314.55999999999983</v>
      </c>
      <c r="C60" s="140">
        <v>334.2000000000001</v>
      </c>
      <c r="D60" s="247">
        <f t="shared" si="9"/>
        <v>3.4498398592584638E-4</v>
      </c>
      <c r="E60" s="215">
        <f t="shared" si="10"/>
        <v>3.5845144855571745E-4</v>
      </c>
      <c r="F60" s="52">
        <f>(C60-B60)/B60</f>
        <v>6.2436419125128054E-2</v>
      </c>
      <c r="H60" s="19">
        <v>109.31100000000004</v>
      </c>
      <c r="I60" s="140">
        <v>108.43800000000002</v>
      </c>
      <c r="J60" s="247">
        <f t="shared" si="11"/>
        <v>5.7591956036333086E-4</v>
      </c>
      <c r="K60" s="215">
        <f t="shared" si="12"/>
        <v>5.682606150357617E-4</v>
      </c>
      <c r="L60" s="52">
        <f>(I60-H60)/H60</f>
        <v>-7.9863874632929762E-3</v>
      </c>
      <c r="N60" s="27">
        <f t="shared" si="13"/>
        <v>3.4750445066124143</v>
      </c>
      <c r="O60" s="152">
        <f t="shared" si="14"/>
        <v>3.2447037701974861</v>
      </c>
      <c r="P60" s="52">
        <f>(O60-N60)/N60</f>
        <v>-6.6284255058209812E-2</v>
      </c>
    </row>
    <row r="61" spans="1:16" ht="20.100000000000001" customHeight="1" thickBot="1" x14ac:dyDescent="0.3">
      <c r="A61" s="8" t="s">
        <v>17</v>
      </c>
      <c r="B61" s="19">
        <f>B62-SUM(B39:B60)</f>
        <v>1461.6199999999953</v>
      </c>
      <c r="C61" s="140">
        <f>C62-SUM(C39:C60)</f>
        <v>1013.7700000000186</v>
      </c>
      <c r="D61" s="247">
        <f t="shared" si="9"/>
        <v>1.6029866909617696E-3</v>
      </c>
      <c r="E61" s="215">
        <f t="shared" si="10"/>
        <v>1.0873349042559433E-3</v>
      </c>
      <c r="F61" s="52">
        <f t="shared" si="15"/>
        <v>-0.30640658994812481</v>
      </c>
      <c r="H61" s="19">
        <f>H62-SUM(H39:H60)</f>
        <v>382.75600000005215</v>
      </c>
      <c r="I61" s="140">
        <f>I62-SUM(I39:I60)</f>
        <v>344.1940000000177</v>
      </c>
      <c r="J61" s="247">
        <f t="shared" si="11"/>
        <v>2.0166009573277803E-3</v>
      </c>
      <c r="K61" s="215">
        <f t="shared" si="12"/>
        <v>1.8037209661892414E-3</v>
      </c>
      <c r="L61" s="52">
        <f t="shared" si="16"/>
        <v>-0.10074825737553221</v>
      </c>
      <c r="N61" s="27">
        <f t="shared" si="13"/>
        <v>2.6187107456113994</v>
      </c>
      <c r="O61" s="152">
        <f t="shared" si="14"/>
        <v>3.3951882576916992</v>
      </c>
      <c r="P61" s="52">
        <f t="shared" si="8"/>
        <v>0.29651137048319282</v>
      </c>
    </row>
    <row r="62" spans="1:16" ht="26.25" customHeight="1" thickBot="1" x14ac:dyDescent="0.3">
      <c r="A62" s="12" t="s">
        <v>18</v>
      </c>
      <c r="B62" s="17">
        <v>911810.44000000006</v>
      </c>
      <c r="C62" s="145">
        <v>932343.84000000008</v>
      </c>
      <c r="D62" s="253">
        <f>SUM(D39:D61)</f>
        <v>0.99999999999999989</v>
      </c>
      <c r="E62" s="254">
        <f>SUM(E39:E61)</f>
        <v>0.99999999999999989</v>
      </c>
      <c r="F62" s="57">
        <f t="shared" si="15"/>
        <v>2.251937365402399E-2</v>
      </c>
      <c r="G62" s="1"/>
      <c r="H62" s="17">
        <v>189802.54800000007</v>
      </c>
      <c r="I62" s="145">
        <v>190824.41599999997</v>
      </c>
      <c r="J62" s="253">
        <f>SUM(J39:J61)</f>
        <v>1</v>
      </c>
      <c r="K62" s="254">
        <f>SUM(K39:K61)</f>
        <v>1</v>
      </c>
      <c r="L62" s="57">
        <f t="shared" si="16"/>
        <v>5.3838476393894353E-3</v>
      </c>
      <c r="M62" s="1"/>
      <c r="N62" s="29">
        <f t="shared" si="13"/>
        <v>2.0816009520575358</v>
      </c>
      <c r="O62" s="146">
        <f t="shared" si="14"/>
        <v>2.0467171853680073</v>
      </c>
      <c r="P62" s="57">
        <f t="shared" si="8"/>
        <v>-1.675814312779212E-2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F66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155</v>
      </c>
      <c r="B68" s="39">
        <v>238219.04999999996</v>
      </c>
      <c r="C68" s="147">
        <v>211174.01000000004</v>
      </c>
      <c r="D68" s="247">
        <f>B68/$B$96</f>
        <v>0.1642822429014022</v>
      </c>
      <c r="E68" s="246">
        <f>C68/$C$96</f>
        <v>0.14087046944471013</v>
      </c>
      <c r="F68" s="61">
        <f t="shared" ref="F68:F80" si="29">(C68-B68)/B68</f>
        <v>-0.1135301311964762</v>
      </c>
      <c r="H68" s="19">
        <v>62901.401999999995</v>
      </c>
      <c r="I68" s="147">
        <v>60390.929000000011</v>
      </c>
      <c r="J68" s="245">
        <f>H68/$H$96</f>
        <v>0.19497250939593108</v>
      </c>
      <c r="K68" s="246">
        <f>I68/$I$96</f>
        <v>0.17192898587464125</v>
      </c>
      <c r="L68" s="61">
        <f t="shared" ref="L68:L80" si="30">(I68-H68)/H68</f>
        <v>-3.9911240770118032E-2</v>
      </c>
      <c r="N68" s="41">
        <f t="shared" ref="N68:N96" si="31">(H68/B68)*10</f>
        <v>2.6404858049765547</v>
      </c>
      <c r="O68" s="149">
        <f t="shared" ref="O68:O96" si="32">(I68/C68)*10</f>
        <v>2.8597709064671357</v>
      </c>
      <c r="P68" s="61">
        <f t="shared" si="8"/>
        <v>8.3047256333395839E-2</v>
      </c>
    </row>
    <row r="69" spans="1:16" ht="20.100000000000001" customHeight="1" x14ac:dyDescent="0.25">
      <c r="A69" s="38" t="s">
        <v>153</v>
      </c>
      <c r="B69" s="19">
        <v>214133.80000000005</v>
      </c>
      <c r="C69" s="140">
        <v>195917.88999999993</v>
      </c>
      <c r="D69" s="247">
        <f t="shared" ref="D69:D95" si="33">B69/$B$96</f>
        <v>0.1476724088396805</v>
      </c>
      <c r="E69" s="215">
        <f t="shared" ref="E69:E95" si="34">C69/$C$96</f>
        <v>0.13069338000882336</v>
      </c>
      <c r="F69" s="52">
        <f t="shared" si="29"/>
        <v>-8.5067887461017899E-2</v>
      </c>
      <c r="H69" s="19">
        <v>57770.733999999997</v>
      </c>
      <c r="I69" s="140">
        <v>59730.513999999996</v>
      </c>
      <c r="J69" s="214">
        <f t="shared" ref="J69:J96" si="35">H69/$H$96</f>
        <v>0.17906921975482892</v>
      </c>
      <c r="K69" s="215">
        <f t="shared" ref="K69:K96" si="36">I69/$I$96</f>
        <v>0.17004882799188367</v>
      </c>
      <c r="L69" s="52">
        <f t="shared" si="30"/>
        <v>3.3923404885248629E-2</v>
      </c>
      <c r="N69" s="40">
        <f t="shared" si="31"/>
        <v>2.6978802038725314</v>
      </c>
      <c r="O69" s="143">
        <f t="shared" si="32"/>
        <v>3.0487524135748916</v>
      </c>
      <c r="P69" s="52">
        <f t="shared" si="8"/>
        <v>0.13005477752448719</v>
      </c>
    </row>
    <row r="70" spans="1:16" ht="20.100000000000001" customHeight="1" x14ac:dyDescent="0.25">
      <c r="A70" s="38" t="s">
        <v>157</v>
      </c>
      <c r="B70" s="19">
        <v>184603.64000000004</v>
      </c>
      <c r="C70" s="140">
        <v>317291.6599999998</v>
      </c>
      <c r="D70" s="247">
        <f t="shared" si="33"/>
        <v>0.12730761887835174</v>
      </c>
      <c r="E70" s="215">
        <f t="shared" si="34"/>
        <v>0.21165968811735555</v>
      </c>
      <c r="F70" s="52">
        <f t="shared" si="29"/>
        <v>0.71877250091059808</v>
      </c>
      <c r="H70" s="19">
        <v>21011.803000000007</v>
      </c>
      <c r="I70" s="140">
        <v>44056.197999999968</v>
      </c>
      <c r="J70" s="214">
        <f t="shared" si="35"/>
        <v>6.512929485805348E-2</v>
      </c>
      <c r="K70" s="215">
        <f t="shared" si="36"/>
        <v>0.12542508567192917</v>
      </c>
      <c r="L70" s="52">
        <f t="shared" si="30"/>
        <v>1.0967357251540932</v>
      </c>
      <c r="N70" s="40">
        <f t="shared" si="31"/>
        <v>1.1382117384034249</v>
      </c>
      <c r="O70" s="143">
        <f t="shared" si="32"/>
        <v>1.3885079109863774</v>
      </c>
      <c r="P70" s="52">
        <f t="shared" si="8"/>
        <v>0.21990299707683922</v>
      </c>
    </row>
    <row r="71" spans="1:16" ht="20.100000000000001" customHeight="1" x14ac:dyDescent="0.25">
      <c r="A71" s="38" t="s">
        <v>154</v>
      </c>
      <c r="B71" s="19">
        <v>168738.98999999996</v>
      </c>
      <c r="C71" s="140">
        <v>159920.54</v>
      </c>
      <c r="D71" s="247">
        <f t="shared" si="33"/>
        <v>0.1163669309491297</v>
      </c>
      <c r="E71" s="215">
        <f t="shared" si="34"/>
        <v>0.10668018068914609</v>
      </c>
      <c r="F71" s="52">
        <f t="shared" si="29"/>
        <v>-5.2260891214294662E-2</v>
      </c>
      <c r="H71" s="19">
        <v>40556.677000000003</v>
      </c>
      <c r="I71" s="140">
        <v>41104.390999999989</v>
      </c>
      <c r="J71" s="214">
        <f t="shared" si="35"/>
        <v>0.12571161907409065</v>
      </c>
      <c r="K71" s="215">
        <f t="shared" si="36"/>
        <v>0.11702148611796861</v>
      </c>
      <c r="L71" s="52">
        <f t="shared" si="30"/>
        <v>1.3504903274003078E-2</v>
      </c>
      <c r="N71" s="40">
        <f t="shared" si="31"/>
        <v>2.4035154530674867</v>
      </c>
      <c r="O71" s="143">
        <f t="shared" si="32"/>
        <v>2.5703009131910126</v>
      </c>
      <c r="P71" s="52">
        <f t="shared" si="8"/>
        <v>6.9392297815545956E-2</v>
      </c>
    </row>
    <row r="72" spans="1:16" ht="20.100000000000001" customHeight="1" x14ac:dyDescent="0.25">
      <c r="A72" s="38" t="s">
        <v>156</v>
      </c>
      <c r="B72" s="19">
        <v>109288.71000000005</v>
      </c>
      <c r="C72" s="140">
        <v>101318.40000000008</v>
      </c>
      <c r="D72" s="247">
        <f t="shared" si="33"/>
        <v>7.5368424156678132E-2</v>
      </c>
      <c r="E72" s="215">
        <f t="shared" si="34"/>
        <v>6.7587723372714889E-2</v>
      </c>
      <c r="F72" s="52">
        <f t="shared" si="29"/>
        <v>-7.2928942065470126E-2</v>
      </c>
      <c r="H72" s="19">
        <v>35524.549000000014</v>
      </c>
      <c r="I72" s="140">
        <v>36172.218000000001</v>
      </c>
      <c r="J72" s="214">
        <f t="shared" si="35"/>
        <v>0.11011376922391519</v>
      </c>
      <c r="K72" s="215">
        <f t="shared" si="36"/>
        <v>0.10297991537067501</v>
      </c>
      <c r="L72" s="52">
        <f t="shared" si="30"/>
        <v>1.8231589653678274E-2</v>
      </c>
      <c r="N72" s="40">
        <f t="shared" si="31"/>
        <v>3.2505232242195921</v>
      </c>
      <c r="O72" s="143">
        <f t="shared" si="32"/>
        <v>3.5701529041121822</v>
      </c>
      <c r="P72" s="52">
        <f t="shared" ref="P72:P80" si="37">(O72-N72)/N72</f>
        <v>9.8331763179242956E-2</v>
      </c>
    </row>
    <row r="73" spans="1:16" ht="20.100000000000001" customHeight="1" x14ac:dyDescent="0.25">
      <c r="A73" s="38" t="s">
        <v>158</v>
      </c>
      <c r="B73" s="19">
        <v>88224.76999999996</v>
      </c>
      <c r="C73" s="140">
        <v>79531.58</v>
      </c>
      <c r="D73" s="247">
        <f t="shared" si="33"/>
        <v>6.0842166464270334E-2</v>
      </c>
      <c r="E73" s="215">
        <f t="shared" si="34"/>
        <v>5.3054118782323252E-2</v>
      </c>
      <c r="F73" s="52">
        <f t="shared" si="29"/>
        <v>-9.8534572546915819E-2</v>
      </c>
      <c r="H73" s="19">
        <v>26761.065999999977</v>
      </c>
      <c r="I73" s="140">
        <v>25923.896000000004</v>
      </c>
      <c r="J73" s="214">
        <f t="shared" si="35"/>
        <v>8.2950014248174123E-2</v>
      </c>
      <c r="K73" s="215">
        <f t="shared" si="36"/>
        <v>7.3803619566767537E-2</v>
      </c>
      <c r="L73" s="52">
        <f t="shared" si="30"/>
        <v>-3.1283133489524426E-2</v>
      </c>
      <c r="N73" s="40">
        <f t="shared" si="31"/>
        <v>3.033282603060341</v>
      </c>
      <c r="O73" s="143">
        <f t="shared" si="32"/>
        <v>3.2595726125395732</v>
      </c>
      <c r="P73" s="52">
        <f t="shared" si="37"/>
        <v>7.4602349695647718E-2</v>
      </c>
    </row>
    <row r="74" spans="1:16" ht="20.100000000000001" customHeight="1" x14ac:dyDescent="0.25">
      <c r="A74" s="38" t="s">
        <v>159</v>
      </c>
      <c r="B74" s="19">
        <v>45867.339999999989</v>
      </c>
      <c r="C74" s="140">
        <v>34676.639999999999</v>
      </c>
      <c r="D74" s="247">
        <f t="shared" si="33"/>
        <v>3.1631347245827737E-2</v>
      </c>
      <c r="E74" s="215">
        <f t="shared" si="34"/>
        <v>2.3132176897929874E-2</v>
      </c>
      <c r="F74" s="52">
        <f t="shared" si="29"/>
        <v>-0.24397970320493825</v>
      </c>
      <c r="H74" s="19">
        <v>11189.767999999996</v>
      </c>
      <c r="I74" s="140">
        <v>9184.6460000000025</v>
      </c>
      <c r="J74" s="214">
        <f t="shared" si="35"/>
        <v>3.4684396168439754E-2</v>
      </c>
      <c r="K74" s="215">
        <f t="shared" si="36"/>
        <v>2.614808049065747E-2</v>
      </c>
      <c r="L74" s="52">
        <f t="shared" si="30"/>
        <v>-0.17919245510720103</v>
      </c>
      <c r="N74" s="40">
        <f t="shared" si="31"/>
        <v>2.4395938373579105</v>
      </c>
      <c r="O74" s="143">
        <f t="shared" si="32"/>
        <v>2.6486551176815292</v>
      </c>
      <c r="P74" s="52">
        <f t="shared" si="37"/>
        <v>8.5695117409393395E-2</v>
      </c>
    </row>
    <row r="75" spans="1:16" ht="20.100000000000001" customHeight="1" x14ac:dyDescent="0.25">
      <c r="A75" s="38" t="s">
        <v>195</v>
      </c>
      <c r="B75" s="19">
        <v>36167.590000000004</v>
      </c>
      <c r="C75" s="140">
        <v>36082.019999999997</v>
      </c>
      <c r="D75" s="247">
        <f t="shared" si="33"/>
        <v>2.4942139621236533E-2</v>
      </c>
      <c r="E75" s="215">
        <f t="shared" si="34"/>
        <v>2.4069681188103681E-2</v>
      </c>
      <c r="F75" s="52">
        <f t="shared" si="29"/>
        <v>-2.3659303813167252E-3</v>
      </c>
      <c r="H75" s="19">
        <v>7344.9320000000007</v>
      </c>
      <c r="I75" s="140">
        <v>7745.0739999999996</v>
      </c>
      <c r="J75" s="214">
        <f t="shared" si="35"/>
        <v>2.2766739338854088E-2</v>
      </c>
      <c r="K75" s="215">
        <f t="shared" si="36"/>
        <v>2.2049714094380814E-2</v>
      </c>
      <c r="L75" s="52">
        <f t="shared" si="30"/>
        <v>5.4478652763565255E-2</v>
      </c>
      <c r="N75" s="40">
        <f t="shared" si="31"/>
        <v>2.0308049278373259</v>
      </c>
      <c r="O75" s="143">
        <f t="shared" si="32"/>
        <v>2.1465189587500921</v>
      </c>
      <c r="P75" s="52">
        <f t="shared" si="37"/>
        <v>5.6979392420518735E-2</v>
      </c>
    </row>
    <row r="76" spans="1:16" ht="20.100000000000001" customHeight="1" x14ac:dyDescent="0.25">
      <c r="A76" s="38" t="s">
        <v>162</v>
      </c>
      <c r="B76" s="19">
        <v>90743.209999999977</v>
      </c>
      <c r="C76" s="140">
        <v>97877.84</v>
      </c>
      <c r="D76" s="247">
        <f t="shared" si="33"/>
        <v>6.2578950200972372E-2</v>
      </c>
      <c r="E76" s="215">
        <f t="shared" si="34"/>
        <v>6.5292586284809495E-2</v>
      </c>
      <c r="F76" s="52">
        <f t="shared" si="29"/>
        <v>7.8624395147582071E-2</v>
      </c>
      <c r="H76" s="19">
        <v>5768.2240000000002</v>
      </c>
      <c r="I76" s="140">
        <v>7157.025999999998</v>
      </c>
      <c r="J76" s="214">
        <f t="shared" si="35"/>
        <v>1.7879491907634035E-2</v>
      </c>
      <c r="K76" s="215">
        <f t="shared" si="36"/>
        <v>2.0375580280582197E-2</v>
      </c>
      <c r="L76" s="52">
        <f t="shared" si="30"/>
        <v>0.24076769556799421</v>
      </c>
      <c r="N76" s="40">
        <f t="shared" si="31"/>
        <v>0.63566453071254614</v>
      </c>
      <c r="O76" s="143">
        <f t="shared" si="32"/>
        <v>0.7312202639535158</v>
      </c>
      <c r="P76" s="52">
        <f t="shared" si="37"/>
        <v>0.1503241546824341</v>
      </c>
    </row>
    <row r="77" spans="1:16" ht="20.100000000000001" customHeight="1" x14ac:dyDescent="0.25">
      <c r="A77" s="38" t="s">
        <v>197</v>
      </c>
      <c r="B77" s="19">
        <v>39858.209999999992</v>
      </c>
      <c r="C77" s="140">
        <v>24986.860000000008</v>
      </c>
      <c r="D77" s="247">
        <f t="shared" si="33"/>
        <v>2.7487290108977842E-2</v>
      </c>
      <c r="E77" s="215">
        <f t="shared" si="34"/>
        <v>1.6668295014851734E-2</v>
      </c>
      <c r="F77" s="52">
        <f t="shared" si="29"/>
        <v>-0.37310631862293836</v>
      </c>
      <c r="H77" s="19">
        <v>10273.174999999999</v>
      </c>
      <c r="I77" s="140">
        <v>6892.3369999999968</v>
      </c>
      <c r="J77" s="214">
        <f t="shared" si="35"/>
        <v>3.1843276072185872E-2</v>
      </c>
      <c r="K77" s="215">
        <f t="shared" si="36"/>
        <v>1.9622028181024778E-2</v>
      </c>
      <c r="L77" s="52">
        <f t="shared" si="30"/>
        <v>-0.32909378064717115</v>
      </c>
      <c r="N77" s="40">
        <f t="shared" si="31"/>
        <v>2.5774300953304232</v>
      </c>
      <c r="O77" s="143">
        <f t="shared" si="32"/>
        <v>2.7583846069494107</v>
      </c>
      <c r="P77" s="52">
        <f t="shared" si="37"/>
        <v>7.0207340228868292E-2</v>
      </c>
    </row>
    <row r="78" spans="1:16" ht="20.100000000000001" customHeight="1" x14ac:dyDescent="0.25">
      <c r="A78" s="38" t="s">
        <v>161</v>
      </c>
      <c r="B78" s="19">
        <v>15203.519999999999</v>
      </c>
      <c r="C78" s="140">
        <v>13760.260000000006</v>
      </c>
      <c r="D78" s="247">
        <f t="shared" si="33"/>
        <v>1.048475495807882E-2</v>
      </c>
      <c r="E78" s="215">
        <f t="shared" si="34"/>
        <v>9.1792275284314929E-3</v>
      </c>
      <c r="F78" s="52">
        <f t="shared" si="29"/>
        <v>-9.4929332154658472E-2</v>
      </c>
      <c r="H78" s="19">
        <v>4346.4500000000035</v>
      </c>
      <c r="I78" s="140">
        <v>4865.0329999999994</v>
      </c>
      <c r="J78" s="214">
        <f t="shared" si="35"/>
        <v>1.3472486089641458E-2</v>
      </c>
      <c r="K78" s="215">
        <f t="shared" si="36"/>
        <v>1.385042760207685E-2</v>
      </c>
      <c r="L78" s="52">
        <f t="shared" si="30"/>
        <v>0.11931185220122068</v>
      </c>
      <c r="N78" s="40">
        <f t="shared" si="31"/>
        <v>2.8588445307402521</v>
      </c>
      <c r="O78" s="143">
        <f t="shared" si="32"/>
        <v>3.535567641890486</v>
      </c>
      <c r="P78" s="52">
        <f t="shared" si="37"/>
        <v>0.2367121065429211</v>
      </c>
    </row>
    <row r="79" spans="1:16" ht="20.100000000000001" customHeight="1" x14ac:dyDescent="0.25">
      <c r="A79" s="38" t="s">
        <v>210</v>
      </c>
      <c r="B79" s="19">
        <v>14868.789999999997</v>
      </c>
      <c r="C79" s="140">
        <v>17681.790000000008</v>
      </c>
      <c r="D79" s="247">
        <f t="shared" si="33"/>
        <v>1.0253916176854621E-2</v>
      </c>
      <c r="E79" s="215">
        <f t="shared" si="34"/>
        <v>1.1795211247457875E-2</v>
      </c>
      <c r="F79" s="52">
        <f t="shared" si="29"/>
        <v>0.1891882258072117</v>
      </c>
      <c r="H79" s="19">
        <v>2904.8220000000006</v>
      </c>
      <c r="I79" s="140">
        <v>4232.2850000000017</v>
      </c>
      <c r="J79" s="214">
        <f t="shared" si="35"/>
        <v>9.003939764148778E-3</v>
      </c>
      <c r="K79" s="215">
        <f t="shared" si="36"/>
        <v>1.2049035840837226E-2</v>
      </c>
      <c r="L79" s="52">
        <f t="shared" si="30"/>
        <v>0.45698600465019917</v>
      </c>
      <c r="N79" s="40">
        <f t="shared" si="31"/>
        <v>1.9536371150577827</v>
      </c>
      <c r="O79" s="143">
        <f t="shared" si="32"/>
        <v>2.3935840206223462</v>
      </c>
      <c r="P79" s="52">
        <f t="shared" si="37"/>
        <v>0.22519376918755518</v>
      </c>
    </row>
    <row r="80" spans="1:16" ht="20.100000000000001" customHeight="1" x14ac:dyDescent="0.25">
      <c r="A80" s="38" t="s">
        <v>160</v>
      </c>
      <c r="B80" s="19">
        <v>704.93000000000018</v>
      </c>
      <c r="C80" s="140">
        <v>2245.92</v>
      </c>
      <c r="D80" s="247">
        <f t="shared" si="33"/>
        <v>4.8613862530509422E-4</v>
      </c>
      <c r="E80" s="215">
        <f t="shared" si="34"/>
        <v>1.4982137467355161E-3</v>
      </c>
      <c r="F80" s="52">
        <f t="shared" si="29"/>
        <v>2.1860184699189982</v>
      </c>
      <c r="H80" s="19">
        <v>1208.2770000000003</v>
      </c>
      <c r="I80" s="140">
        <v>4055.9089999999997</v>
      </c>
      <c r="J80" s="214">
        <f t="shared" si="35"/>
        <v>3.7452392354527728E-3</v>
      </c>
      <c r="K80" s="215">
        <f t="shared" si="36"/>
        <v>1.1546905018961211E-2</v>
      </c>
      <c r="L80" s="52">
        <f t="shared" si="30"/>
        <v>2.3567708397991511</v>
      </c>
      <c r="N80" s="40">
        <f t="shared" si="31"/>
        <v>17.140382733037324</v>
      </c>
      <c r="O80" s="143">
        <f t="shared" si="32"/>
        <v>18.059009225618009</v>
      </c>
      <c r="P80" s="52">
        <f t="shared" si="37"/>
        <v>5.3594281229792706E-2</v>
      </c>
    </row>
    <row r="81" spans="1:16" ht="20.100000000000001" customHeight="1" x14ac:dyDescent="0.25">
      <c r="A81" s="38" t="s">
        <v>165</v>
      </c>
      <c r="B81" s="19">
        <v>33930.770000000011</v>
      </c>
      <c r="C81" s="140">
        <v>33205.109999999986</v>
      </c>
      <c r="D81" s="247">
        <f t="shared" si="33"/>
        <v>2.339956858602036E-2</v>
      </c>
      <c r="E81" s="215">
        <f t="shared" si="34"/>
        <v>2.2150545105731695E-2</v>
      </c>
      <c r="F81" s="52">
        <f t="shared" ref="F81:F83" si="38">(C81-B81)/B81</f>
        <v>-2.1386487839799247E-2</v>
      </c>
      <c r="H81" s="19">
        <v>3475.0559999999996</v>
      </c>
      <c r="I81" s="140">
        <v>3770.1159999999986</v>
      </c>
      <c r="J81" s="214">
        <f t="shared" si="35"/>
        <v>1.0771467202136236E-2</v>
      </c>
      <c r="K81" s="215">
        <f t="shared" si="36"/>
        <v>1.0733271225381525E-2</v>
      </c>
      <c r="L81" s="52">
        <f t="shared" ref="L81:L87" si="39">(I81-H81)/H81</f>
        <v>8.4907984216656962E-2</v>
      </c>
      <c r="N81" s="40">
        <f t="shared" si="31"/>
        <v>1.0241606659677922</v>
      </c>
      <c r="O81" s="143">
        <f t="shared" si="32"/>
        <v>1.1354023522283168</v>
      </c>
      <c r="P81" s="52">
        <f t="shared" ref="P81:P83" si="40">(O81-N81)/N81</f>
        <v>0.10861741712703393</v>
      </c>
    </row>
    <row r="82" spans="1:16" ht="20.100000000000001" customHeight="1" x14ac:dyDescent="0.25">
      <c r="A82" s="38" t="s">
        <v>209</v>
      </c>
      <c r="B82" s="19">
        <v>11569.279999999995</v>
      </c>
      <c r="C82" s="140">
        <v>14087.92</v>
      </c>
      <c r="D82" s="247">
        <f t="shared" si="33"/>
        <v>7.9784856297358837E-3</v>
      </c>
      <c r="E82" s="215">
        <f t="shared" si="34"/>
        <v>9.3978037538782373E-3</v>
      </c>
      <c r="F82" s="52">
        <f t="shared" si="38"/>
        <v>0.21770066935885429</v>
      </c>
      <c r="H82" s="19">
        <v>2956.2889999999998</v>
      </c>
      <c r="I82" s="140">
        <v>3598.2609999999991</v>
      </c>
      <c r="J82" s="214">
        <f t="shared" si="35"/>
        <v>9.1634695969032252E-3</v>
      </c>
      <c r="K82" s="215">
        <f t="shared" si="36"/>
        <v>1.0244011391880928E-2</v>
      </c>
      <c r="L82" s="52">
        <f t="shared" si="39"/>
        <v>0.21715468277966035</v>
      </c>
      <c r="N82" s="40">
        <f t="shared" si="31"/>
        <v>2.5552921184377948</v>
      </c>
      <c r="O82" s="143">
        <f t="shared" si="32"/>
        <v>2.5541463892469567</v>
      </c>
      <c r="P82" s="52">
        <f t="shared" si="40"/>
        <v>-4.4837503413839083E-4</v>
      </c>
    </row>
    <row r="83" spans="1:16" ht="20.100000000000001" customHeight="1" x14ac:dyDescent="0.25">
      <c r="A83" s="38" t="s">
        <v>164</v>
      </c>
      <c r="B83" s="19">
        <v>12608.47</v>
      </c>
      <c r="C83" s="140">
        <v>10155.460000000001</v>
      </c>
      <c r="D83" s="247">
        <f t="shared" si="33"/>
        <v>8.6951389116657236E-3</v>
      </c>
      <c r="E83" s="215">
        <f t="shared" si="34"/>
        <v>6.7745288240109464E-3</v>
      </c>
      <c r="F83" s="52">
        <f t="shared" si="38"/>
        <v>-0.19455255078530531</v>
      </c>
      <c r="H83" s="19">
        <v>3946.2419999999993</v>
      </c>
      <c r="I83" s="140">
        <v>3317.002</v>
      </c>
      <c r="J83" s="214">
        <f t="shared" si="35"/>
        <v>1.2231980225553921E-2</v>
      </c>
      <c r="K83" s="215">
        <f t="shared" si="36"/>
        <v>9.443285596817971E-3</v>
      </c>
      <c r="L83" s="52">
        <f t="shared" si="39"/>
        <v>-0.15945296816566229</v>
      </c>
      <c r="N83" s="40">
        <f t="shared" si="31"/>
        <v>3.1298341511698085</v>
      </c>
      <c r="O83" s="143">
        <f t="shared" si="32"/>
        <v>3.2662252620757699</v>
      </c>
      <c r="P83" s="52">
        <f t="shared" si="40"/>
        <v>4.3577743841469632E-2</v>
      </c>
    </row>
    <row r="84" spans="1:16" ht="20.100000000000001" customHeight="1" x14ac:dyDescent="0.25">
      <c r="A84" s="38" t="s">
        <v>211</v>
      </c>
      <c r="B84" s="19">
        <v>4605.7100000000009</v>
      </c>
      <c r="C84" s="140">
        <v>12536.44</v>
      </c>
      <c r="D84" s="247">
        <f t="shared" si="33"/>
        <v>3.1762210828790451E-3</v>
      </c>
      <c r="E84" s="215">
        <f t="shared" si="34"/>
        <v>8.3628387222719393E-3</v>
      </c>
      <c r="F84" s="52">
        <f t="shared" ref="F84:F87" si="41">(C84-B84)/B84</f>
        <v>1.7219342946038716</v>
      </c>
      <c r="H84" s="19">
        <v>990.8069999999999</v>
      </c>
      <c r="I84" s="140">
        <v>2649.7730000000001</v>
      </c>
      <c r="J84" s="214">
        <f t="shared" si="35"/>
        <v>3.0711577321766896E-3</v>
      </c>
      <c r="K84" s="215">
        <f t="shared" si="36"/>
        <v>7.5437287061440256E-3</v>
      </c>
      <c r="L84" s="52">
        <f t="shared" ref="L84:L85" si="42">(I84-H84)/H84</f>
        <v>1.6743583765556769</v>
      </c>
      <c r="N84" s="40">
        <f t="shared" si="31"/>
        <v>2.1512578950910926</v>
      </c>
      <c r="O84" s="143">
        <f t="shared" si="32"/>
        <v>2.1136566680812097</v>
      </c>
      <c r="P84" s="52">
        <f t="shared" ref="P84:P86" si="43">(O84-N84)/N84</f>
        <v>-1.7478716566565213E-2</v>
      </c>
    </row>
    <row r="85" spans="1:16" ht="20.100000000000001" customHeight="1" x14ac:dyDescent="0.25">
      <c r="A85" s="38" t="s">
        <v>212</v>
      </c>
      <c r="B85" s="19">
        <v>6143.0700000000006</v>
      </c>
      <c r="C85" s="140">
        <v>9493.17</v>
      </c>
      <c r="D85" s="247">
        <f t="shared" si="33"/>
        <v>4.2364257514263329E-3</v>
      </c>
      <c r="E85" s="215">
        <f t="shared" si="34"/>
        <v>6.3327268086562291E-3</v>
      </c>
      <c r="F85" s="52">
        <f t="shared" si="41"/>
        <v>0.54534621939844397</v>
      </c>
      <c r="H85" s="19">
        <v>1530.8149999999998</v>
      </c>
      <c r="I85" s="140">
        <v>2419.2939999999999</v>
      </c>
      <c r="J85" s="214">
        <f t="shared" si="35"/>
        <v>4.744995063399894E-3</v>
      </c>
      <c r="K85" s="215">
        <f t="shared" si="36"/>
        <v>6.887570216921224E-3</v>
      </c>
      <c r="L85" s="52">
        <f t="shared" si="42"/>
        <v>0.5803960635347839</v>
      </c>
      <c r="N85" s="40">
        <f t="shared" si="31"/>
        <v>2.491938070052921</v>
      </c>
      <c r="O85" s="143">
        <f t="shared" si="32"/>
        <v>2.5484574699494478</v>
      </c>
      <c r="P85" s="52">
        <f t="shared" si="43"/>
        <v>2.2680900691615692E-2</v>
      </c>
    </row>
    <row r="86" spans="1:16" ht="20.100000000000001" customHeight="1" x14ac:dyDescent="0.25">
      <c r="A86" s="38" t="s">
        <v>167</v>
      </c>
      <c r="B86" s="19">
        <v>48736.03</v>
      </c>
      <c r="C86" s="140">
        <v>42921.560000000012</v>
      </c>
      <c r="D86" s="247">
        <f t="shared" si="33"/>
        <v>3.3609672771804044E-2</v>
      </c>
      <c r="E86" s="215">
        <f t="shared" si="34"/>
        <v>2.8632218076927618E-2</v>
      </c>
      <c r="F86" s="52">
        <f t="shared" si="41"/>
        <v>-0.11930536812292644</v>
      </c>
      <c r="H86" s="19">
        <v>2183.4979999999996</v>
      </c>
      <c r="I86" s="140">
        <v>2142.31</v>
      </c>
      <c r="J86" s="214">
        <f t="shared" si="35"/>
        <v>6.7680857784536618E-3</v>
      </c>
      <c r="K86" s="215">
        <f t="shared" si="36"/>
        <v>6.0990150644826581E-3</v>
      </c>
      <c r="L86" s="52">
        <f t="shared" si="39"/>
        <v>-1.8863310156455218E-2</v>
      </c>
      <c r="N86" s="40">
        <f t="shared" si="31"/>
        <v>0.44802541364161169</v>
      </c>
      <c r="O86" s="143">
        <f t="shared" si="32"/>
        <v>0.49912211951289731</v>
      </c>
      <c r="P86" s="52">
        <f t="shared" si="43"/>
        <v>0.11404867740864212</v>
      </c>
    </row>
    <row r="87" spans="1:16" ht="20.100000000000001" customHeight="1" x14ac:dyDescent="0.25">
      <c r="A87" s="38" t="s">
        <v>214</v>
      </c>
      <c r="B87" s="19">
        <v>9834.5399999999972</v>
      </c>
      <c r="C87" s="140">
        <v>8474.0999999999985</v>
      </c>
      <c r="D87" s="247">
        <f t="shared" si="33"/>
        <v>6.7821624219538941E-3</v>
      </c>
      <c r="E87" s="215">
        <f t="shared" si="34"/>
        <v>5.6529231278101772E-3</v>
      </c>
      <c r="F87" s="52">
        <f t="shared" si="41"/>
        <v>-0.13833285542587645</v>
      </c>
      <c r="H87" s="19">
        <v>1982.1299999999997</v>
      </c>
      <c r="I87" s="140">
        <v>1739.3239999999998</v>
      </c>
      <c r="J87" s="214">
        <f t="shared" si="35"/>
        <v>6.1439148852192012E-3</v>
      </c>
      <c r="K87" s="215">
        <f t="shared" si="36"/>
        <v>4.9517405408256669E-3</v>
      </c>
      <c r="L87" s="52">
        <f t="shared" si="39"/>
        <v>-0.12249751529919826</v>
      </c>
      <c r="N87" s="40">
        <f t="shared" ref="N87" si="44">(H87/B87)*10</f>
        <v>2.0154781006534113</v>
      </c>
      <c r="O87" s="143">
        <f t="shared" ref="O87" si="45">(I87/C87)*10</f>
        <v>2.0525176714931384</v>
      </c>
      <c r="P87" s="52">
        <f t="shared" ref="P87" si="46">(O87-N87)/N87</f>
        <v>1.8377560553855178E-2</v>
      </c>
    </row>
    <row r="88" spans="1:16" ht="20.100000000000001" customHeight="1" x14ac:dyDescent="0.25">
      <c r="A88" s="38" t="s">
        <v>216</v>
      </c>
      <c r="B88" s="19">
        <v>3397.32</v>
      </c>
      <c r="C88" s="140">
        <v>4047.28</v>
      </c>
      <c r="D88" s="247">
        <f t="shared" si="33"/>
        <v>2.3428829451456203E-3</v>
      </c>
      <c r="E88" s="215">
        <f t="shared" si="34"/>
        <v>2.69986933322991E-3</v>
      </c>
      <c r="F88" s="52">
        <f t="shared" ref="F88:F94" si="47">(C88-B88)/B88</f>
        <v>0.19131550751769041</v>
      </c>
      <c r="H88" s="19">
        <v>1172.0480000000005</v>
      </c>
      <c r="I88" s="140">
        <v>1428.1269999999995</v>
      </c>
      <c r="J88" s="214">
        <f t="shared" si="35"/>
        <v>3.6329419126855445E-3</v>
      </c>
      <c r="K88" s="215">
        <f t="shared" si="36"/>
        <v>4.0657832372506418E-3</v>
      </c>
      <c r="L88" s="52">
        <f t="shared" ref="L88:L94" si="48">(I88-H88)/H88</f>
        <v>0.2184884919388958</v>
      </c>
      <c r="N88" s="40">
        <f t="shared" si="31"/>
        <v>3.4499193481921053</v>
      </c>
      <c r="O88" s="143">
        <f t="shared" si="32"/>
        <v>3.5286093376292209</v>
      </c>
      <c r="P88" s="52">
        <f t="shared" ref="P88:P93" si="49">(O88-N88)/N88</f>
        <v>2.28092258093953E-2</v>
      </c>
    </row>
    <row r="89" spans="1:16" ht="20.100000000000001" customHeight="1" x14ac:dyDescent="0.25">
      <c r="A89" s="38" t="s">
        <v>213</v>
      </c>
      <c r="B89" s="19">
        <v>2619.1800000000003</v>
      </c>
      <c r="C89" s="140">
        <v>3958.4</v>
      </c>
      <c r="D89" s="247">
        <f t="shared" si="33"/>
        <v>1.8062567412744476E-3</v>
      </c>
      <c r="E89" s="215">
        <f t="shared" si="34"/>
        <v>2.6405790478190973E-3</v>
      </c>
      <c r="F89" s="52">
        <f t="shared" si="47"/>
        <v>0.51131270092166237</v>
      </c>
      <c r="H89" s="19">
        <v>778.63500000000033</v>
      </c>
      <c r="I89" s="140">
        <v>1268.4899999999996</v>
      </c>
      <c r="J89" s="214">
        <f t="shared" si="35"/>
        <v>2.4134981896508584E-3</v>
      </c>
      <c r="K89" s="215">
        <f t="shared" si="36"/>
        <v>3.6113072427172558E-3</v>
      </c>
      <c r="L89" s="52">
        <f t="shared" si="48"/>
        <v>0.62912019110366091</v>
      </c>
      <c r="N89" s="40">
        <f t="shared" si="31"/>
        <v>2.9728197374750884</v>
      </c>
      <c r="O89" s="143">
        <f t="shared" si="32"/>
        <v>3.2045523443815673</v>
      </c>
      <c r="P89" s="52">
        <f t="shared" si="49"/>
        <v>7.7950440110874958E-2</v>
      </c>
    </row>
    <row r="90" spans="1:16" ht="20.100000000000001" customHeight="1" x14ac:dyDescent="0.25">
      <c r="A90" s="38" t="s">
        <v>163</v>
      </c>
      <c r="B90" s="19">
        <v>4050.760000000002</v>
      </c>
      <c r="C90" s="140">
        <v>3310.2600000000029</v>
      </c>
      <c r="D90" s="247">
        <f t="shared" si="33"/>
        <v>2.7935126861402745E-3</v>
      </c>
      <c r="E90" s="215">
        <f t="shared" si="34"/>
        <v>2.2082162486948393E-3</v>
      </c>
      <c r="F90" s="52">
        <f t="shared" si="47"/>
        <v>-0.18280520198678735</v>
      </c>
      <c r="H90" s="19">
        <v>1456.3570000000004</v>
      </c>
      <c r="I90" s="140">
        <v>1227.8960000000002</v>
      </c>
      <c r="J90" s="214">
        <f t="shared" si="35"/>
        <v>4.5142011121839564E-3</v>
      </c>
      <c r="K90" s="215">
        <f t="shared" si="36"/>
        <v>3.4957388060635479E-3</v>
      </c>
      <c r="L90" s="52">
        <f t="shared" si="48"/>
        <v>-0.15687156377179509</v>
      </c>
      <c r="N90" s="40">
        <f t="shared" si="31"/>
        <v>3.5952685421994879</v>
      </c>
      <c r="O90" s="143">
        <f t="shared" si="32"/>
        <v>3.7093642191247786</v>
      </c>
      <c r="P90" s="52">
        <f t="shared" si="49"/>
        <v>3.1734952642922781E-2</v>
      </c>
    </row>
    <row r="91" spans="1:16" ht="20.100000000000001" customHeight="1" x14ac:dyDescent="0.25">
      <c r="A91" s="38" t="s">
        <v>217</v>
      </c>
      <c r="B91" s="19">
        <v>691.93999999999994</v>
      </c>
      <c r="C91" s="140">
        <v>561.68999999999994</v>
      </c>
      <c r="D91" s="247">
        <f t="shared" si="33"/>
        <v>4.7718037307762013E-4</v>
      </c>
      <c r="E91" s="215">
        <f t="shared" si="34"/>
        <v>3.7469352399189279E-4</v>
      </c>
      <c r="F91" s="52">
        <f t="shared" si="47"/>
        <v>-0.1882388646414429</v>
      </c>
      <c r="H91" s="19">
        <v>1079.5800000000002</v>
      </c>
      <c r="I91" s="140">
        <v>1191.3819999999998</v>
      </c>
      <c r="J91" s="214">
        <f t="shared" si="35"/>
        <v>3.3463232138078469E-3</v>
      </c>
      <c r="K91" s="215">
        <f t="shared" si="36"/>
        <v>3.3917858599145211E-3</v>
      </c>
      <c r="L91" s="52">
        <f t="shared" si="48"/>
        <v>0.10356064395413001</v>
      </c>
      <c r="N91" s="40">
        <f t="shared" si="31"/>
        <v>15.602219845651362</v>
      </c>
      <c r="O91" s="143">
        <f t="shared" si="32"/>
        <v>21.210667806085208</v>
      </c>
      <c r="P91" s="52">
        <f t="shared" si="49"/>
        <v>0.35946474385803684</v>
      </c>
    </row>
    <row r="92" spans="1:16" ht="20.100000000000001" customHeight="1" x14ac:dyDescent="0.25">
      <c r="A92" s="38" t="s">
        <v>166</v>
      </c>
      <c r="B92" s="19">
        <v>1569.07</v>
      </c>
      <c r="C92" s="140">
        <v>3295.12</v>
      </c>
      <c r="D92" s="247">
        <f t="shared" si="33"/>
        <v>1.0820727346083497E-3</v>
      </c>
      <c r="E92" s="215">
        <f t="shared" si="34"/>
        <v>2.1981166208694582E-3</v>
      </c>
      <c r="F92" s="52">
        <f t="shared" si="47"/>
        <v>1.1000465243743109</v>
      </c>
      <c r="H92" s="19">
        <v>462.99100000000004</v>
      </c>
      <c r="I92" s="140">
        <v>1107.9630000000002</v>
      </c>
      <c r="J92" s="214">
        <f t="shared" si="35"/>
        <v>1.435111368387807E-3</v>
      </c>
      <c r="K92" s="215">
        <f t="shared" si="36"/>
        <v>3.1542974769708403E-3</v>
      </c>
      <c r="L92" s="52">
        <f t="shared" si="48"/>
        <v>1.3930551565797178</v>
      </c>
      <c r="N92" s="40">
        <f t="shared" si="31"/>
        <v>2.9507351488461318</v>
      </c>
      <c r="O92" s="143">
        <f t="shared" si="32"/>
        <v>3.3624359659132299</v>
      </c>
      <c r="P92" s="52">
        <f t="shared" si="49"/>
        <v>0.13952482900001764</v>
      </c>
    </row>
    <row r="93" spans="1:16" ht="20.100000000000001" customHeight="1" x14ac:dyDescent="0.25">
      <c r="A93" s="38" t="s">
        <v>221</v>
      </c>
      <c r="B93" s="19">
        <v>1968.88</v>
      </c>
      <c r="C93" s="140">
        <v>2803.7000000000003</v>
      </c>
      <c r="D93" s="247">
        <f t="shared" si="33"/>
        <v>1.357792428454873E-3</v>
      </c>
      <c r="E93" s="215">
        <f t="shared" si="34"/>
        <v>1.8702989784686751E-3</v>
      </c>
      <c r="F93" s="52">
        <f t="shared" si="47"/>
        <v>0.4240075575961969</v>
      </c>
      <c r="H93" s="19">
        <v>583.37699999999995</v>
      </c>
      <c r="I93" s="140">
        <v>929.61199999999963</v>
      </c>
      <c r="J93" s="214">
        <f t="shared" si="35"/>
        <v>1.8082661752733284E-3</v>
      </c>
      <c r="K93" s="215">
        <f t="shared" si="36"/>
        <v>2.6465439605490573E-3</v>
      </c>
      <c r="L93" s="52">
        <f t="shared" si="48"/>
        <v>0.59350128647512623</v>
      </c>
      <c r="N93" s="40">
        <f t="shared" si="31"/>
        <v>2.9629891105603177</v>
      </c>
      <c r="O93" s="143">
        <f t="shared" si="32"/>
        <v>3.3156614473731123</v>
      </c>
      <c r="P93" s="52">
        <f t="shared" si="49"/>
        <v>0.11902586329320068</v>
      </c>
    </row>
    <row r="94" spans="1:16" ht="20.100000000000001" customHeight="1" x14ac:dyDescent="0.25">
      <c r="A94" s="38" t="s">
        <v>215</v>
      </c>
      <c r="B94" s="19">
        <v>1171.6699999999994</v>
      </c>
      <c r="C94" s="140">
        <v>1110.81</v>
      </c>
      <c r="D94" s="247">
        <f t="shared" si="33"/>
        <v>8.0801504136753899E-4</v>
      </c>
      <c r="E94" s="215">
        <f t="shared" si="34"/>
        <v>7.4100182197552825E-4</v>
      </c>
      <c r="F94" s="52">
        <f t="shared" si="47"/>
        <v>-5.1942953220616282E-2</v>
      </c>
      <c r="H94" s="19">
        <v>739.86699999999985</v>
      </c>
      <c r="I94" s="140">
        <v>921.05899999999986</v>
      </c>
      <c r="J94" s="214">
        <f t="shared" si="35"/>
        <v>2.2933308483209856E-3</v>
      </c>
      <c r="K94" s="215">
        <f t="shared" si="36"/>
        <v>2.6221941344984302E-3</v>
      </c>
      <c r="L94" s="52">
        <f t="shared" si="48"/>
        <v>0.24489806951789989</v>
      </c>
      <c r="N94" s="40">
        <f t="shared" ref="N94" si="50">(H94/B94)*10</f>
        <v>6.314636373722978</v>
      </c>
      <c r="O94" s="143">
        <f t="shared" ref="O94" si="51">(I94/C94)*10</f>
        <v>8.2917780718574736</v>
      </c>
      <c r="P94" s="52">
        <f t="shared" ref="P94" si="52">(O94-N94)/N94</f>
        <v>0.31310460034752785</v>
      </c>
    </row>
    <row r="95" spans="1:16" ht="20.100000000000001" customHeight="1" thickBot="1" x14ac:dyDescent="0.3">
      <c r="A95" s="8" t="s">
        <v>17</v>
      </c>
      <c r="B95" s="19">
        <f>B96-SUM(B68:B94)</f>
        <v>60540.400000000838</v>
      </c>
      <c r="C95" s="140">
        <f>C96-SUM(C68:C94)</f>
        <v>56638.709999999497</v>
      </c>
      <c r="D95" s="247">
        <f t="shared" si="33"/>
        <v>4.175028276768037E-2</v>
      </c>
      <c r="E95" s="215">
        <f t="shared" si="34"/>
        <v>3.7782687682270777E-2</v>
      </c>
      <c r="F95" s="52">
        <f>(C95-B95)/B95</f>
        <v>-6.4447707646485441E-2</v>
      </c>
      <c r="H95" s="19">
        <f>H96-SUM(H68:H94)</f>
        <v>11717.203000000096</v>
      </c>
      <c r="I95" s="140">
        <f>I96-SUM(I68:I94)</f>
        <v>12034.01099999994</v>
      </c>
      <c r="J95" s="214">
        <f t="shared" si="35"/>
        <v>3.6319261564496622E-2</v>
      </c>
      <c r="K95" s="215">
        <f t="shared" si="36"/>
        <v>3.4260034437196135E-2</v>
      </c>
      <c r="L95" s="52">
        <f>(I95-H95)/H95</f>
        <v>2.7037851951514529E-2</v>
      </c>
      <c r="N95" s="40">
        <f t="shared" si="31"/>
        <v>1.9354353456534701</v>
      </c>
      <c r="O95" s="143">
        <f t="shared" si="32"/>
        <v>2.12469722562538</v>
      </c>
      <c r="P95" s="52">
        <f>(O95-N95)/N95</f>
        <v>9.7787756329317493E-2</v>
      </c>
    </row>
    <row r="96" spans="1:16" ht="26.25" customHeight="1" thickBot="1" x14ac:dyDescent="0.3">
      <c r="A96" s="12" t="s">
        <v>18</v>
      </c>
      <c r="B96" s="17">
        <v>1450059.6400000008</v>
      </c>
      <c r="C96" s="145">
        <v>1499065.1399999994</v>
      </c>
      <c r="D96" s="243">
        <f>SUM(D68:D95)</f>
        <v>1</v>
      </c>
      <c r="E96" s="244">
        <f>SUM(E68:E95)</f>
        <v>1.0000000000000002</v>
      </c>
      <c r="F96" s="57">
        <f>(C96-B96)/B96</f>
        <v>3.3795506507579627E-2</v>
      </c>
      <c r="G96" s="1"/>
      <c r="H96" s="17">
        <v>322616.77400000009</v>
      </c>
      <c r="I96" s="145">
        <v>351255.07599999983</v>
      </c>
      <c r="J96" s="255">
        <f t="shared" si="35"/>
        <v>1</v>
      </c>
      <c r="K96" s="244">
        <f t="shared" si="36"/>
        <v>1</v>
      </c>
      <c r="L96" s="57">
        <f>(I96-H96)/H96</f>
        <v>8.8768794148315816E-2</v>
      </c>
      <c r="M96" s="1"/>
      <c r="N96" s="37">
        <f t="shared" si="31"/>
        <v>2.224851758511118</v>
      </c>
      <c r="O96" s="150">
        <f t="shared" si="32"/>
        <v>2.3431608582399557</v>
      </c>
      <c r="P96" s="57">
        <f>(O96-N96)/N96</f>
        <v>5.3176171974716496E-2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140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52"/>
      <c r="M4" s="347" t="s">
        <v>104</v>
      </c>
      <c r="N4" s="347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138</v>
      </c>
      <c r="K5" s="344" t="str">
        <f>E5</f>
        <v>jan-nov</v>
      </c>
      <c r="L5" s="345"/>
      <c r="M5" s="358" t="str">
        <f>E5</f>
        <v>jan-nov</v>
      </c>
      <c r="N5" s="351"/>
      <c r="O5" s="131" t="str">
        <f>I5</f>
        <v>2022/2021</v>
      </c>
      <c r="Q5" s="344" t="str">
        <f>E5</f>
        <v>jan-nov</v>
      </c>
      <c r="R5" s="345"/>
      <c r="S5" s="131" t="str">
        <f>O5</f>
        <v>2022/2021</v>
      </c>
    </row>
    <row r="6" spans="1:19" ht="15.75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524304.87000000081</v>
      </c>
      <c r="F7" s="145">
        <v>540644.93999999994</v>
      </c>
      <c r="G7" s="243">
        <f>E7/E15</f>
        <v>0.39174479958939096</v>
      </c>
      <c r="H7" s="244">
        <f>F7/F15</f>
        <v>0.40266907334414054</v>
      </c>
      <c r="I7" s="164">
        <f t="shared" ref="I7:I18" si="0">(F7-E7)/E7</f>
        <v>3.1165207372571436E-2</v>
      </c>
      <c r="J7" s="1"/>
      <c r="K7" s="17">
        <v>132640.80499999996</v>
      </c>
      <c r="L7" s="145">
        <v>138386.89399999974</v>
      </c>
      <c r="M7" s="243">
        <f>K7/K15</f>
        <v>0.35146767920823835</v>
      </c>
      <c r="N7" s="244">
        <f>L7/L15</f>
        <v>0.34792576479817128</v>
      </c>
      <c r="O7" s="164">
        <f t="shared" ref="O7:O18" si="1">(L7-K7)/K7</f>
        <v>4.3320673453389975E-2</v>
      </c>
      <c r="P7" s="1"/>
      <c r="Q7" s="187">
        <f t="shared" ref="Q7:R18" si="2">(K7/E7)*10</f>
        <v>2.5298411780916656</v>
      </c>
      <c r="R7" s="188">
        <f t="shared" si="2"/>
        <v>2.5596631682153492</v>
      </c>
      <c r="S7" s="55">
        <f>(R7-Q7)/Q7</f>
        <v>1.1788087877587318E-2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449969.04000000079</v>
      </c>
      <c r="F8" s="181">
        <v>442793.36</v>
      </c>
      <c r="G8" s="245">
        <f>E8/E7</f>
        <v>0.8582202183245029</v>
      </c>
      <c r="H8" s="246">
        <f>F8/F7</f>
        <v>0.81900953331774462</v>
      </c>
      <c r="I8" s="206">
        <f t="shared" si="0"/>
        <v>-1.5947052712783964E-2</v>
      </c>
      <c r="K8" s="180">
        <v>119954.10199999996</v>
      </c>
      <c r="L8" s="181">
        <v>121202.64099999974</v>
      </c>
      <c r="M8" s="250">
        <f>K8/K7</f>
        <v>0.90435294025846713</v>
      </c>
      <c r="N8" s="246">
        <f>L8/L7</f>
        <v>0.87582456327114311</v>
      </c>
      <c r="O8" s="207">
        <f t="shared" si="1"/>
        <v>1.04084727340111E-2</v>
      </c>
      <c r="Q8" s="189">
        <f t="shared" si="2"/>
        <v>2.6658301202233767</v>
      </c>
      <c r="R8" s="190">
        <f t="shared" si="2"/>
        <v>2.7372280605111095</v>
      </c>
      <c r="S8" s="182">
        <f t="shared" ref="S8:S18" si="3">(R8-Q8)/Q8</f>
        <v>2.6782629450428034E-2</v>
      </c>
    </row>
    <row r="9" spans="1:19" ht="24" customHeight="1" x14ac:dyDescent="0.25">
      <c r="A9" s="8"/>
      <c r="B9" t="s">
        <v>37</v>
      </c>
      <c r="E9" s="19">
        <v>70363.170000000013</v>
      </c>
      <c r="F9" s="140">
        <v>91807.129999999946</v>
      </c>
      <c r="G9" s="247">
        <f>E9/E7</f>
        <v>0.13420277786090354</v>
      </c>
      <c r="H9" s="215">
        <f>F9/F7</f>
        <v>0.16981039349041158</v>
      </c>
      <c r="I9" s="182">
        <f t="shared" si="0"/>
        <v>0.30476114137552257</v>
      </c>
      <c r="K9" s="19">
        <v>11752.260999999999</v>
      </c>
      <c r="L9" s="140">
        <v>15799.663999999995</v>
      </c>
      <c r="M9" s="247">
        <f>K9/K7</f>
        <v>8.8602153764069824E-2</v>
      </c>
      <c r="N9" s="215">
        <f>L9/L7</f>
        <v>0.11417023349046351</v>
      </c>
      <c r="O9" s="182">
        <f t="shared" si="1"/>
        <v>0.34439355967332558</v>
      </c>
      <c r="Q9" s="189">
        <f t="shared" si="2"/>
        <v>1.6702290416989451</v>
      </c>
      <c r="R9" s="190">
        <f t="shared" si="2"/>
        <v>1.7209626311159063</v>
      </c>
      <c r="S9" s="182">
        <f t="shared" si="3"/>
        <v>3.037522887600811E-2</v>
      </c>
    </row>
    <row r="10" spans="1:19" ht="24" customHeight="1" thickBot="1" x14ac:dyDescent="0.3">
      <c r="A10" s="8"/>
      <c r="B10" t="s">
        <v>36</v>
      </c>
      <c r="E10" s="19">
        <v>3972.66</v>
      </c>
      <c r="F10" s="140">
        <v>6044.4500000000007</v>
      </c>
      <c r="G10" s="247">
        <f>E10/E7</f>
        <v>7.577003814593585E-3</v>
      </c>
      <c r="H10" s="215">
        <f>F10/F7</f>
        <v>1.1180073191843803E-2</v>
      </c>
      <c r="I10" s="186">
        <f t="shared" si="0"/>
        <v>0.52151203475756824</v>
      </c>
      <c r="K10" s="19">
        <v>934.44199999999978</v>
      </c>
      <c r="L10" s="140">
        <v>1384.5890000000004</v>
      </c>
      <c r="M10" s="247">
        <f>K10/K7</f>
        <v>7.0449059774629688E-3</v>
      </c>
      <c r="N10" s="215">
        <f>L10/L7</f>
        <v>1.0005203238393391E-2</v>
      </c>
      <c r="O10" s="209">
        <f t="shared" si="1"/>
        <v>0.48172813293923084</v>
      </c>
      <c r="Q10" s="189">
        <f t="shared" si="2"/>
        <v>2.3521821650984474</v>
      </c>
      <c r="R10" s="190">
        <f t="shared" si="2"/>
        <v>2.2906782254795726</v>
      </c>
      <c r="S10" s="182">
        <f t="shared" si="3"/>
        <v>-2.6147609029380015E-2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814078.87000000267</v>
      </c>
      <c r="F11" s="145">
        <v>802008.31000000332</v>
      </c>
      <c r="G11" s="243">
        <f>E11/E15</f>
        <v>0.60825520041060921</v>
      </c>
      <c r="H11" s="244">
        <f>F11/F15</f>
        <v>0.59733092665585952</v>
      </c>
      <c r="I11" s="164">
        <f t="shared" si="0"/>
        <v>-1.4827261147312813E-2</v>
      </c>
      <c r="J11" s="1"/>
      <c r="K11" s="17">
        <v>244750.38300000003</v>
      </c>
      <c r="L11" s="145">
        <v>259361.44199999954</v>
      </c>
      <c r="M11" s="243">
        <f>K11/K15</f>
        <v>0.64853232079176171</v>
      </c>
      <c r="N11" s="244">
        <f>L11/L15</f>
        <v>0.65207423520182883</v>
      </c>
      <c r="O11" s="164">
        <f t="shared" si="1"/>
        <v>5.9697798307427011E-2</v>
      </c>
      <c r="Q11" s="191">
        <f t="shared" si="2"/>
        <v>3.006470159334798</v>
      </c>
      <c r="R11" s="192">
        <f t="shared" si="2"/>
        <v>3.2338996836578722</v>
      </c>
      <c r="S11" s="57">
        <f t="shared" si="3"/>
        <v>7.5646692722669329E-2</v>
      </c>
    </row>
    <row r="12" spans="1:19" s="3" customFormat="1" ht="24" customHeight="1" x14ac:dyDescent="0.25">
      <c r="A12" s="46"/>
      <c r="B12" s="3" t="s">
        <v>33</v>
      </c>
      <c r="E12" s="31">
        <v>753660.44000000262</v>
      </c>
      <c r="F12" s="141">
        <v>748467.23000000336</v>
      </c>
      <c r="G12" s="247">
        <f>E12/E11</f>
        <v>0.9257830755391061</v>
      </c>
      <c r="H12" s="215">
        <f>F12/F11</f>
        <v>0.93324124035572686</v>
      </c>
      <c r="I12" s="206">
        <f t="shared" si="0"/>
        <v>-6.8906495874975823E-3</v>
      </c>
      <c r="K12" s="31">
        <v>234853.80800000002</v>
      </c>
      <c r="L12" s="141">
        <v>250401.39599999954</v>
      </c>
      <c r="M12" s="247">
        <f>K12/K11</f>
        <v>0.95956461894484546</v>
      </c>
      <c r="N12" s="215">
        <f>L12/L11</f>
        <v>0.96545343852614751</v>
      </c>
      <c r="O12" s="206">
        <f t="shared" si="1"/>
        <v>6.6201132237972998E-2</v>
      </c>
      <c r="Q12" s="189">
        <f t="shared" si="2"/>
        <v>3.1161753428374084</v>
      </c>
      <c r="R12" s="190">
        <f t="shared" si="2"/>
        <v>3.3455225020339023</v>
      </c>
      <c r="S12" s="182">
        <f t="shared" si="3"/>
        <v>7.3598926236180195E-2</v>
      </c>
    </row>
    <row r="13" spans="1:19" ht="24" customHeight="1" x14ac:dyDescent="0.25">
      <c r="A13" s="8"/>
      <c r="B13" s="3" t="s">
        <v>37</v>
      </c>
      <c r="D13" s="3"/>
      <c r="E13" s="19">
        <v>55577.909999999996</v>
      </c>
      <c r="F13" s="140">
        <v>49525.80999999999</v>
      </c>
      <c r="G13" s="247">
        <f>E13/E11</f>
        <v>6.8270915814336045E-2</v>
      </c>
      <c r="H13" s="215">
        <f>F13/F11</f>
        <v>6.1752240447483377E-2</v>
      </c>
      <c r="I13" s="182">
        <f t="shared" si="0"/>
        <v>-0.1088939832390244</v>
      </c>
      <c r="K13" s="19">
        <v>9256.404999999997</v>
      </c>
      <c r="L13" s="140">
        <v>8456.9969999999921</v>
      </c>
      <c r="M13" s="247">
        <f>K13/K11</f>
        <v>3.7819777385190018E-2</v>
      </c>
      <c r="N13" s="215">
        <f>L13/L11</f>
        <v>3.2606994065062324E-2</v>
      </c>
      <c r="O13" s="182">
        <f t="shared" si="1"/>
        <v>-8.636268616163674E-2</v>
      </c>
      <c r="Q13" s="189">
        <f t="shared" si="2"/>
        <v>1.6654827430538497</v>
      </c>
      <c r="R13" s="190">
        <f t="shared" si="2"/>
        <v>1.7075938788280278</v>
      </c>
      <c r="S13" s="182">
        <f t="shared" si="3"/>
        <v>2.5284642515696461E-2</v>
      </c>
    </row>
    <row r="14" spans="1:19" ht="24" customHeight="1" thickBot="1" x14ac:dyDescent="0.3">
      <c r="A14" s="8"/>
      <c r="B14" t="s">
        <v>36</v>
      </c>
      <c r="E14" s="19">
        <v>4840.5200000000004</v>
      </c>
      <c r="F14" s="140">
        <v>4015.2699999999995</v>
      </c>
      <c r="G14" s="247">
        <f>E14/E11</f>
        <v>5.946008646557777E-3</v>
      </c>
      <c r="H14" s="215">
        <f>F14/F11</f>
        <v>5.0065191967898475E-3</v>
      </c>
      <c r="I14" s="186">
        <f t="shared" si="0"/>
        <v>-0.17048788146728056</v>
      </c>
      <c r="K14" s="19">
        <v>640.16999999999996</v>
      </c>
      <c r="L14" s="140">
        <v>503.04900000000026</v>
      </c>
      <c r="M14" s="247">
        <f>K14/K11</f>
        <v>2.6156036699644301E-3</v>
      </c>
      <c r="N14" s="215">
        <f>L14/L11</f>
        <v>1.9395674087900898E-3</v>
      </c>
      <c r="O14" s="209">
        <f t="shared" si="1"/>
        <v>-0.21419466704156662</v>
      </c>
      <c r="Q14" s="189">
        <f t="shared" si="2"/>
        <v>1.3225231999867781</v>
      </c>
      <c r="R14" s="190">
        <f t="shared" si="2"/>
        <v>1.252839784124107</v>
      </c>
      <c r="S14" s="182">
        <f t="shared" si="3"/>
        <v>-5.2689749309023676E-2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1338383.7400000033</v>
      </c>
      <c r="F15" s="145">
        <v>1342653.2500000033</v>
      </c>
      <c r="G15" s="243">
        <f>G7+G11</f>
        <v>1.0000000000000002</v>
      </c>
      <c r="H15" s="244">
        <f>H7+H11</f>
        <v>1</v>
      </c>
      <c r="I15" s="164">
        <f t="shared" si="0"/>
        <v>3.190049215630787E-3</v>
      </c>
      <c r="J15" s="1"/>
      <c r="K15" s="17">
        <v>377391.18799999997</v>
      </c>
      <c r="L15" s="145">
        <v>397748.33599999925</v>
      </c>
      <c r="M15" s="243">
        <f>M7+M11</f>
        <v>1</v>
      </c>
      <c r="N15" s="244">
        <f>N7+N11</f>
        <v>1</v>
      </c>
      <c r="O15" s="164">
        <f t="shared" si="1"/>
        <v>5.3941768242875054E-2</v>
      </c>
      <c r="Q15" s="191">
        <f t="shared" si="2"/>
        <v>2.8197532345992116</v>
      </c>
      <c r="R15" s="192">
        <f t="shared" si="2"/>
        <v>2.9624054907698487</v>
      </c>
      <c r="S15" s="57">
        <f t="shared" si="3"/>
        <v>5.0590333373946167E-2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1203629.4800000035</v>
      </c>
      <c r="F16" s="181">
        <f t="shared" ref="F16:F17" si="4">F8+F12</f>
        <v>1191260.5900000033</v>
      </c>
      <c r="G16" s="245">
        <f>E16/E15</f>
        <v>0.89931567757988495</v>
      </c>
      <c r="H16" s="246">
        <f>F16/F15</f>
        <v>0.88724366473622318</v>
      </c>
      <c r="I16" s="207">
        <f t="shared" si="0"/>
        <v>-1.0276326897543332E-2</v>
      </c>
      <c r="J16" s="3"/>
      <c r="K16" s="180">
        <f t="shared" ref="K16:L18" si="5">K8+K12</f>
        <v>354807.91</v>
      </c>
      <c r="L16" s="181">
        <f t="shared" si="5"/>
        <v>371604.03699999931</v>
      </c>
      <c r="M16" s="250">
        <f>K16/K15</f>
        <v>0.94015949837175317</v>
      </c>
      <c r="N16" s="246">
        <f>L16/L15</f>
        <v>0.93426924355505037</v>
      </c>
      <c r="O16" s="207">
        <f t="shared" si="1"/>
        <v>4.733864867894106E-2</v>
      </c>
      <c r="P16" s="3"/>
      <c r="Q16" s="189">
        <f t="shared" si="2"/>
        <v>2.947816715157217</v>
      </c>
      <c r="R16" s="190">
        <f t="shared" si="2"/>
        <v>3.1194185396496521</v>
      </c>
      <c r="S16" s="182">
        <f t="shared" si="3"/>
        <v>5.8213193381421953E-2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125941.08000000002</v>
      </c>
      <c r="F17" s="140">
        <f t="shared" si="4"/>
        <v>141332.93999999994</v>
      </c>
      <c r="G17" s="248">
        <f>E17/E15</f>
        <v>9.4099379898324009E-2</v>
      </c>
      <c r="H17" s="215">
        <f>F17/F15</f>
        <v>0.10526391680055859</v>
      </c>
      <c r="I17" s="182">
        <f t="shared" si="0"/>
        <v>0.12221476900150392</v>
      </c>
      <c r="K17" s="19">
        <f t="shared" si="5"/>
        <v>21008.665999999997</v>
      </c>
      <c r="L17" s="140">
        <f t="shared" si="5"/>
        <v>24256.660999999986</v>
      </c>
      <c r="M17" s="247">
        <f>K17/K15</f>
        <v>5.5668141355754173E-2</v>
      </c>
      <c r="N17" s="215">
        <f>L17/L15</f>
        <v>6.098494652156139E-2</v>
      </c>
      <c r="O17" s="182">
        <f t="shared" si="1"/>
        <v>0.15460262921977</v>
      </c>
      <c r="Q17" s="189">
        <f t="shared" si="2"/>
        <v>1.6681344959087214</v>
      </c>
      <c r="R17" s="190">
        <f t="shared" si="2"/>
        <v>1.7162779603962104</v>
      </c>
      <c r="S17" s="182">
        <f t="shared" si="3"/>
        <v>2.8860661179039199E-2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8813.18</v>
      </c>
      <c r="F18" s="142">
        <f>F10+F14</f>
        <v>10059.720000000001</v>
      </c>
      <c r="G18" s="249">
        <f>E18/E15</f>
        <v>6.5849425217912308E-3</v>
      </c>
      <c r="H18" s="221">
        <f>F18/F15</f>
        <v>7.4924184632182414E-3</v>
      </c>
      <c r="I18" s="208">
        <f t="shared" si="0"/>
        <v>0.14144043353250482</v>
      </c>
      <c r="K18" s="21">
        <f t="shared" si="5"/>
        <v>1574.6119999999996</v>
      </c>
      <c r="L18" s="142">
        <f t="shared" si="5"/>
        <v>1887.6380000000006</v>
      </c>
      <c r="M18" s="249">
        <f>K18/K15</f>
        <v>4.1723602724926361E-3</v>
      </c>
      <c r="N18" s="221">
        <f>L18/L15</f>
        <v>4.7458099233883512E-3</v>
      </c>
      <c r="O18" s="208">
        <f t="shared" si="1"/>
        <v>0.19879563981476139</v>
      </c>
      <c r="Q18" s="193">
        <f t="shared" si="2"/>
        <v>1.7866558949210156</v>
      </c>
      <c r="R18" s="194">
        <f t="shared" si="2"/>
        <v>1.876431948404131</v>
      </c>
      <c r="S18" s="186">
        <f t="shared" si="3"/>
        <v>5.0248094072465006E-2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58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141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F5</f>
        <v>2022/2021</v>
      </c>
    </row>
    <row r="6" spans="1:16" ht="19.5" customHeight="1" thickBot="1" x14ac:dyDescent="0.3">
      <c r="A6" s="364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155</v>
      </c>
      <c r="B7" s="39">
        <v>176709.47999999992</v>
      </c>
      <c r="C7" s="147">
        <v>158628.81000000003</v>
      </c>
      <c r="D7" s="247">
        <f>B7/$B$33</f>
        <v>0.13203199853578609</v>
      </c>
      <c r="E7" s="246">
        <f>C7/$C$33</f>
        <v>0.11814577591049669</v>
      </c>
      <c r="F7" s="52">
        <f>(C7-B7)/B7</f>
        <v>-0.10231861923876356</v>
      </c>
      <c r="H7" s="39">
        <v>53369.915999999968</v>
      </c>
      <c r="I7" s="147">
        <v>51621.39499999999</v>
      </c>
      <c r="J7" s="247">
        <f>H7/$H$33</f>
        <v>0.14141802378279156</v>
      </c>
      <c r="K7" s="246">
        <f>I7/$I$33</f>
        <v>0.1297840627546962</v>
      </c>
      <c r="L7" s="52">
        <f>(I7-H7)/H7</f>
        <v>-3.2762296271929302E-2</v>
      </c>
      <c r="N7" s="27">
        <f t="shared" ref="N7:O33" si="0">(H7/B7)*10</f>
        <v>3.0202067257512155</v>
      </c>
      <c r="O7" s="151">
        <f t="shared" si="0"/>
        <v>3.2542256983457154</v>
      </c>
      <c r="P7" s="61">
        <f>(O7-N7)/N7</f>
        <v>7.7484422042763443E-2</v>
      </c>
    </row>
    <row r="8" spans="1:16" ht="20.100000000000001" customHeight="1" x14ac:dyDescent="0.25">
      <c r="A8" s="8" t="s">
        <v>153</v>
      </c>
      <c r="B8" s="19">
        <v>174218.59</v>
      </c>
      <c r="C8" s="140">
        <v>165644.18999999997</v>
      </c>
      <c r="D8" s="247">
        <f t="shared" ref="D8:D32" si="1">B8/$B$33</f>
        <v>0.13017088058765566</v>
      </c>
      <c r="E8" s="215">
        <f t="shared" ref="E8:E32" si="2">C8/$C$33</f>
        <v>0.12337078839975997</v>
      </c>
      <c r="F8" s="52">
        <f t="shared" ref="F8:F33" si="3">(C8-B8)/B8</f>
        <v>-4.9216332195089071E-2</v>
      </c>
      <c r="H8" s="19">
        <v>49166.967999999993</v>
      </c>
      <c r="I8" s="140">
        <v>51209.680999999982</v>
      </c>
      <c r="J8" s="247">
        <f t="shared" ref="J8:J32" si="4">H8/$H$33</f>
        <v>0.13028117657055624</v>
      </c>
      <c r="K8" s="215">
        <f t="shared" ref="K8:K32" si="5">I8/$I$33</f>
        <v>0.12874895094469982</v>
      </c>
      <c r="L8" s="52">
        <f t="shared" ref="L8:L33" si="6">(I8-H8)/H8</f>
        <v>4.1546450454296655E-2</v>
      </c>
      <c r="N8" s="27">
        <f t="shared" si="0"/>
        <v>2.8221424590797111</v>
      </c>
      <c r="O8" s="152">
        <f t="shared" si="0"/>
        <v>3.0915470684483406</v>
      </c>
      <c r="P8" s="52">
        <f t="shared" ref="P8:P71" si="7">(O8-N8)/N8</f>
        <v>9.5461024124374377E-2</v>
      </c>
    </row>
    <row r="9" spans="1:16" ht="20.100000000000001" customHeight="1" x14ac:dyDescent="0.25">
      <c r="A9" s="8" t="s">
        <v>154</v>
      </c>
      <c r="B9" s="19">
        <v>123474.23000000003</v>
      </c>
      <c r="C9" s="140">
        <v>119470.88999999998</v>
      </c>
      <c r="D9" s="247">
        <f t="shared" si="1"/>
        <v>9.2256223913778287E-2</v>
      </c>
      <c r="E9" s="215">
        <f t="shared" si="2"/>
        <v>8.8981194511687983E-2</v>
      </c>
      <c r="F9" s="52">
        <f t="shared" si="3"/>
        <v>-3.2422473904069209E-2</v>
      </c>
      <c r="H9" s="19">
        <v>32885.374000000003</v>
      </c>
      <c r="I9" s="140">
        <v>33853.730000000003</v>
      </c>
      <c r="J9" s="247">
        <f t="shared" si="4"/>
        <v>8.7138690689301412E-2</v>
      </c>
      <c r="K9" s="215">
        <f t="shared" si="5"/>
        <v>8.5113442184205648E-2</v>
      </c>
      <c r="L9" s="52">
        <f t="shared" si="6"/>
        <v>2.9446403741675543E-2</v>
      </c>
      <c r="N9" s="27">
        <f t="shared" si="0"/>
        <v>2.6633390627339808</v>
      </c>
      <c r="O9" s="152">
        <f t="shared" si="0"/>
        <v>2.8336383867233272</v>
      </c>
      <c r="P9" s="52">
        <f t="shared" si="7"/>
        <v>6.3942036660751017E-2</v>
      </c>
    </row>
    <row r="10" spans="1:16" ht="20.100000000000001" customHeight="1" x14ac:dyDescent="0.25">
      <c r="A10" s="8" t="s">
        <v>156</v>
      </c>
      <c r="B10" s="19">
        <v>92831.310000000027</v>
      </c>
      <c r="C10" s="140">
        <v>91013.770000000019</v>
      </c>
      <c r="D10" s="247">
        <f t="shared" si="1"/>
        <v>6.9360757476028531E-2</v>
      </c>
      <c r="E10" s="215">
        <f t="shared" si="2"/>
        <v>6.7786504073184983E-2</v>
      </c>
      <c r="F10" s="52">
        <f t="shared" si="3"/>
        <v>-1.9578954557465663E-2</v>
      </c>
      <c r="H10" s="19">
        <v>32315.072000000007</v>
      </c>
      <c r="I10" s="140">
        <v>33735.988000000005</v>
      </c>
      <c r="J10" s="247">
        <f t="shared" si="4"/>
        <v>8.5627521329406348E-2</v>
      </c>
      <c r="K10" s="215">
        <f t="shared" si="5"/>
        <v>8.4817420832654353E-2</v>
      </c>
      <c r="L10" s="52">
        <f t="shared" si="6"/>
        <v>4.3970689590293877E-2</v>
      </c>
      <c r="N10" s="27">
        <f t="shared" si="0"/>
        <v>3.4810531058971375</v>
      </c>
      <c r="O10" s="152">
        <f t="shared" si="0"/>
        <v>3.7066905370473058</v>
      </c>
      <c r="P10" s="52">
        <f t="shared" si="7"/>
        <v>6.4818727059326786E-2</v>
      </c>
    </row>
    <row r="11" spans="1:16" ht="20.100000000000001" customHeight="1" x14ac:dyDescent="0.25">
      <c r="A11" s="8" t="s">
        <v>189</v>
      </c>
      <c r="B11" s="19">
        <v>92496.449999999953</v>
      </c>
      <c r="C11" s="140">
        <v>99990.439999999973</v>
      </c>
      <c r="D11" s="247">
        <f t="shared" si="1"/>
        <v>6.9110560174617752E-2</v>
      </c>
      <c r="E11" s="215">
        <f t="shared" si="2"/>
        <v>7.4472273463010649E-2</v>
      </c>
      <c r="F11" s="52">
        <f t="shared" si="3"/>
        <v>8.1019217494293277E-2</v>
      </c>
      <c r="H11" s="19">
        <v>21840.501000000004</v>
      </c>
      <c r="I11" s="140">
        <v>23755.582999999999</v>
      </c>
      <c r="J11" s="247">
        <f t="shared" si="4"/>
        <v>5.7872313118238469E-2</v>
      </c>
      <c r="K11" s="215">
        <f t="shared" si="5"/>
        <v>5.9725159981561804E-2</v>
      </c>
      <c r="L11" s="52">
        <f t="shared" si="6"/>
        <v>8.7684893308994816E-2</v>
      </c>
      <c r="N11" s="27">
        <f t="shared" si="0"/>
        <v>2.3612258632628618</v>
      </c>
      <c r="O11" s="152">
        <f t="shared" si="0"/>
        <v>2.3757854250866388</v>
      </c>
      <c r="P11" s="52">
        <f t="shared" si="7"/>
        <v>6.166102976552147E-3</v>
      </c>
    </row>
    <row r="12" spans="1:16" ht="20.100000000000001" customHeight="1" x14ac:dyDescent="0.25">
      <c r="A12" s="8" t="s">
        <v>186</v>
      </c>
      <c r="B12" s="19">
        <v>104225.49000000002</v>
      </c>
      <c r="C12" s="140">
        <v>88543.819999999963</v>
      </c>
      <c r="D12" s="247">
        <f t="shared" si="1"/>
        <v>7.7874145422597574E-2</v>
      </c>
      <c r="E12" s="215">
        <f t="shared" si="2"/>
        <v>6.5946900288663513E-2</v>
      </c>
      <c r="F12" s="52">
        <f t="shared" si="3"/>
        <v>-0.15045906716293733</v>
      </c>
      <c r="H12" s="19">
        <v>26728.558000000012</v>
      </c>
      <c r="I12" s="140">
        <v>23269.750000000007</v>
      </c>
      <c r="J12" s="247">
        <f t="shared" si="4"/>
        <v>7.0824541880930209E-2</v>
      </c>
      <c r="K12" s="215">
        <f t="shared" si="5"/>
        <v>5.8503701697447216E-2</v>
      </c>
      <c r="L12" s="52">
        <f t="shared" si="6"/>
        <v>-0.1294049607913754</v>
      </c>
      <c r="N12" s="27">
        <f t="shared" si="0"/>
        <v>2.5644933883256393</v>
      </c>
      <c r="O12" s="152">
        <f t="shared" si="0"/>
        <v>2.6280490270241352</v>
      </c>
      <c r="P12" s="52">
        <f t="shared" si="7"/>
        <v>2.4782921643635606E-2</v>
      </c>
    </row>
    <row r="13" spans="1:16" ht="20.100000000000001" customHeight="1" x14ac:dyDescent="0.25">
      <c r="A13" s="8" t="s">
        <v>158</v>
      </c>
      <c r="B13" s="19">
        <v>54253.029999999984</v>
      </c>
      <c r="C13" s="140">
        <v>48859.469999999979</v>
      </c>
      <c r="D13" s="247">
        <f t="shared" si="1"/>
        <v>4.0536229168474498E-2</v>
      </c>
      <c r="E13" s="215">
        <f t="shared" si="2"/>
        <v>3.639023701763653E-2</v>
      </c>
      <c r="F13" s="52">
        <f t="shared" si="3"/>
        <v>-9.9414908254893908E-2</v>
      </c>
      <c r="H13" s="19">
        <v>20757.792999999998</v>
      </c>
      <c r="I13" s="140">
        <v>19917.329000000002</v>
      </c>
      <c r="J13" s="247">
        <f t="shared" si="4"/>
        <v>5.5003385505652008E-2</v>
      </c>
      <c r="K13" s="215">
        <f t="shared" si="5"/>
        <v>5.0075203834416548E-2</v>
      </c>
      <c r="L13" s="52">
        <f t="shared" si="6"/>
        <v>-4.0489082823014777E-2</v>
      </c>
      <c r="N13" s="27">
        <f t="shared" si="0"/>
        <v>3.8261075925160313</v>
      </c>
      <c r="O13" s="152">
        <f t="shared" si="0"/>
        <v>4.0764521186987928</v>
      </c>
      <c r="P13" s="52">
        <f t="shared" si="7"/>
        <v>6.5430602806999485E-2</v>
      </c>
    </row>
    <row r="14" spans="1:16" ht="20.100000000000001" customHeight="1" x14ac:dyDescent="0.25">
      <c r="A14" s="8" t="s">
        <v>190</v>
      </c>
      <c r="B14" s="19">
        <v>70543.200000000012</v>
      </c>
      <c r="C14" s="140">
        <v>72243.680000000022</v>
      </c>
      <c r="D14" s="247">
        <f t="shared" si="1"/>
        <v>5.2707753308479384E-2</v>
      </c>
      <c r="E14" s="215">
        <f t="shared" si="2"/>
        <v>5.3806654845545601E-2</v>
      </c>
      <c r="F14" s="52">
        <f t="shared" si="3"/>
        <v>2.4105512650404434E-2</v>
      </c>
      <c r="H14" s="19">
        <v>17391.967000000008</v>
      </c>
      <c r="I14" s="140">
        <v>17796.548999999999</v>
      </c>
      <c r="J14" s="247">
        <f t="shared" si="4"/>
        <v>4.6084719392017186E-2</v>
      </c>
      <c r="K14" s="215">
        <f t="shared" si="5"/>
        <v>4.4743239353237665E-2</v>
      </c>
      <c r="L14" s="52">
        <f t="shared" si="6"/>
        <v>2.3262578637596946E-2</v>
      </c>
      <c r="N14" s="27">
        <f t="shared" si="0"/>
        <v>2.4654349391578503</v>
      </c>
      <c r="O14" s="152">
        <f t="shared" si="0"/>
        <v>2.4634056570761613</v>
      </c>
      <c r="P14" s="52">
        <f t="shared" si="7"/>
        <v>-8.2309293563517111E-4</v>
      </c>
    </row>
    <row r="15" spans="1:16" ht="20.100000000000001" customHeight="1" x14ac:dyDescent="0.25">
      <c r="A15" s="8" t="s">
        <v>185</v>
      </c>
      <c r="B15" s="19">
        <v>79863.42</v>
      </c>
      <c r="C15" s="140">
        <v>78950.169999999984</v>
      </c>
      <c r="D15" s="247">
        <f t="shared" si="1"/>
        <v>5.9671540839251379E-2</v>
      </c>
      <c r="E15" s="215">
        <f t="shared" si="2"/>
        <v>5.8801607935630447E-2</v>
      </c>
      <c r="F15" s="52">
        <f t="shared" si="3"/>
        <v>-1.1435147655835608E-2</v>
      </c>
      <c r="H15" s="19">
        <v>17207.371000000006</v>
      </c>
      <c r="I15" s="140">
        <v>16884.457999999999</v>
      </c>
      <c r="J15" s="247">
        <f t="shared" si="4"/>
        <v>4.5595582374859271E-2</v>
      </c>
      <c r="K15" s="215">
        <f t="shared" si="5"/>
        <v>4.2450103424191317E-2</v>
      </c>
      <c r="L15" s="52">
        <f t="shared" si="6"/>
        <v>-1.876596953712497E-2</v>
      </c>
      <c r="N15" s="27">
        <f t="shared" si="0"/>
        <v>2.1545998155350734</v>
      </c>
      <c r="O15" s="152">
        <f t="shared" si="0"/>
        <v>2.1386221207630083</v>
      </c>
      <c r="P15" s="52">
        <f t="shared" si="7"/>
        <v>-7.4156205977847535E-3</v>
      </c>
    </row>
    <row r="16" spans="1:16" ht="20.100000000000001" customHeight="1" x14ac:dyDescent="0.25">
      <c r="A16" s="8" t="s">
        <v>157</v>
      </c>
      <c r="B16" s="19">
        <v>21302.040000000005</v>
      </c>
      <c r="C16" s="140">
        <v>35138.189999999981</v>
      </c>
      <c r="D16" s="247">
        <f t="shared" si="1"/>
        <v>1.5916242377541141E-2</v>
      </c>
      <c r="E16" s="215">
        <f t="shared" si="2"/>
        <v>2.6170710866711112E-2</v>
      </c>
      <c r="F16" s="52">
        <f t="shared" si="3"/>
        <v>0.64952229927274441</v>
      </c>
      <c r="H16" s="19">
        <v>6718.8059999999996</v>
      </c>
      <c r="I16" s="140">
        <v>12934.803000000005</v>
      </c>
      <c r="J16" s="247">
        <f t="shared" si="4"/>
        <v>1.7803293276683497E-2</v>
      </c>
      <c r="K16" s="215">
        <f t="shared" si="5"/>
        <v>3.2520068166922524E-2</v>
      </c>
      <c r="L16" s="52">
        <f t="shared" si="6"/>
        <v>0.92516393537780461</v>
      </c>
      <c r="N16" s="27">
        <f t="shared" si="0"/>
        <v>3.1540669344344474</v>
      </c>
      <c r="O16" s="152">
        <f t="shared" si="0"/>
        <v>3.6811238712068017</v>
      </c>
      <c r="P16" s="52">
        <f t="shared" si="7"/>
        <v>0.16710391622264681</v>
      </c>
    </row>
    <row r="17" spans="1:16" ht="20.100000000000001" customHeight="1" x14ac:dyDescent="0.25">
      <c r="A17" s="8" t="s">
        <v>187</v>
      </c>
      <c r="B17" s="19">
        <v>26395.900000000005</v>
      </c>
      <c r="C17" s="140">
        <v>33843.439999999995</v>
      </c>
      <c r="D17" s="247">
        <f t="shared" si="1"/>
        <v>1.9722221072410822E-2</v>
      </c>
      <c r="E17" s="215">
        <f t="shared" si="2"/>
        <v>2.5206388916870388E-2</v>
      </c>
      <c r="F17" s="52">
        <f t="shared" si="3"/>
        <v>0.28214760625703189</v>
      </c>
      <c r="H17" s="19">
        <v>8169.7329999999984</v>
      </c>
      <c r="I17" s="140">
        <v>10242.322999999999</v>
      </c>
      <c r="J17" s="247">
        <f t="shared" si="4"/>
        <v>2.1647916696984449E-2</v>
      </c>
      <c r="K17" s="215">
        <f t="shared" si="5"/>
        <v>2.5750762663152911E-2</v>
      </c>
      <c r="L17" s="52">
        <f t="shared" si="6"/>
        <v>0.25369127730367697</v>
      </c>
      <c r="N17" s="27">
        <f t="shared" si="0"/>
        <v>3.095076508094059</v>
      </c>
      <c r="O17" s="152">
        <f t="shared" si="0"/>
        <v>3.0263835472989742</v>
      </c>
      <c r="P17" s="52">
        <f t="shared" si="7"/>
        <v>-2.2194269064251912E-2</v>
      </c>
    </row>
    <row r="18" spans="1:16" ht="20.100000000000001" customHeight="1" x14ac:dyDescent="0.25">
      <c r="A18" s="8" t="s">
        <v>188</v>
      </c>
      <c r="B18" s="19">
        <v>26364.369999999992</v>
      </c>
      <c r="C18" s="140">
        <v>29171.060000000005</v>
      </c>
      <c r="D18" s="247">
        <f t="shared" si="1"/>
        <v>1.9698662806528114E-2</v>
      </c>
      <c r="E18" s="215">
        <f t="shared" si="2"/>
        <v>2.1726428621835173E-2</v>
      </c>
      <c r="F18" s="52">
        <f t="shared" si="3"/>
        <v>0.10645769271179301</v>
      </c>
      <c r="H18" s="19">
        <v>7600.6440000000021</v>
      </c>
      <c r="I18" s="140">
        <v>8281.0159999999996</v>
      </c>
      <c r="J18" s="247">
        <f t="shared" si="4"/>
        <v>2.0139961508587212E-2</v>
      </c>
      <c r="K18" s="215">
        <f t="shared" si="5"/>
        <v>2.0819737634301502E-2</v>
      </c>
      <c r="L18" s="52">
        <f t="shared" si="6"/>
        <v>8.9515046356597863E-2</v>
      </c>
      <c r="N18" s="27">
        <f t="shared" si="0"/>
        <v>2.8829226717725494</v>
      </c>
      <c r="O18" s="152">
        <f t="shared" si="0"/>
        <v>2.8387778846569161</v>
      </c>
      <c r="P18" s="52">
        <f t="shared" si="7"/>
        <v>-1.5312511690953929E-2</v>
      </c>
    </row>
    <row r="19" spans="1:16" ht="20.100000000000001" customHeight="1" x14ac:dyDescent="0.25">
      <c r="A19" s="8" t="s">
        <v>194</v>
      </c>
      <c r="B19" s="19">
        <v>25973.619999999992</v>
      </c>
      <c r="C19" s="140">
        <v>35376.800000000003</v>
      </c>
      <c r="D19" s="247">
        <f t="shared" si="1"/>
        <v>1.9406706181292963E-2</v>
      </c>
      <c r="E19" s="215">
        <f t="shared" si="2"/>
        <v>2.6348426148002112E-2</v>
      </c>
      <c r="F19" s="52">
        <f t="shared" si="3"/>
        <v>0.36202808849902379</v>
      </c>
      <c r="H19" s="19">
        <v>5946.4779999999973</v>
      </c>
      <c r="I19" s="140">
        <v>8078.6070000000009</v>
      </c>
      <c r="J19" s="247">
        <f t="shared" si="4"/>
        <v>1.575680140152079E-2</v>
      </c>
      <c r="K19" s="215">
        <f t="shared" si="5"/>
        <v>2.0310850527354565E-2</v>
      </c>
      <c r="L19" s="52">
        <f t="shared" si="6"/>
        <v>0.35855324782165249</v>
      </c>
      <c r="N19" s="27">
        <f t="shared" si="0"/>
        <v>2.2894298137879892</v>
      </c>
      <c r="O19" s="152">
        <f t="shared" si="0"/>
        <v>2.2835889622577508</v>
      </c>
      <c r="P19" s="52">
        <f t="shared" si="7"/>
        <v>-2.5512254165041969E-3</v>
      </c>
    </row>
    <row r="20" spans="1:16" ht="20.100000000000001" customHeight="1" x14ac:dyDescent="0.25">
      <c r="A20" s="8" t="s">
        <v>192</v>
      </c>
      <c r="B20" s="19">
        <v>23040.739999999994</v>
      </c>
      <c r="C20" s="140">
        <v>26455.280000000002</v>
      </c>
      <c r="D20" s="247">
        <f t="shared" si="1"/>
        <v>1.7215346623980946E-2</v>
      </c>
      <c r="E20" s="215">
        <f t="shared" si="2"/>
        <v>1.9703732143798117E-2</v>
      </c>
      <c r="F20" s="52">
        <f t="shared" si="3"/>
        <v>0.14819576107364646</v>
      </c>
      <c r="H20" s="19">
        <v>6623.1059999999998</v>
      </c>
      <c r="I20" s="140">
        <v>8071.8989999999994</v>
      </c>
      <c r="J20" s="247">
        <f t="shared" si="4"/>
        <v>1.7549710249196382E-2</v>
      </c>
      <c r="K20" s="215">
        <f t="shared" si="5"/>
        <v>2.0293985591934693E-2</v>
      </c>
      <c r="L20" s="52">
        <f t="shared" si="6"/>
        <v>0.2187482730912052</v>
      </c>
      <c r="N20" s="27">
        <f t="shared" si="0"/>
        <v>2.8745196551846863</v>
      </c>
      <c r="O20" s="152">
        <f t="shared" si="0"/>
        <v>3.0511485797920108</v>
      </c>
      <c r="P20" s="52">
        <f t="shared" si="7"/>
        <v>6.1446413938671146E-2</v>
      </c>
    </row>
    <row r="21" spans="1:16" ht="20.100000000000001" customHeight="1" x14ac:dyDescent="0.25">
      <c r="A21" s="8" t="s">
        <v>159</v>
      </c>
      <c r="B21" s="19">
        <v>37610.819999999992</v>
      </c>
      <c r="C21" s="140">
        <v>28317.78000000001</v>
      </c>
      <c r="D21" s="247">
        <f t="shared" si="1"/>
        <v>2.8101671348756817E-2</v>
      </c>
      <c r="E21" s="215">
        <f t="shared" si="2"/>
        <v>2.1090910851331138E-2</v>
      </c>
      <c r="F21" s="52">
        <f t="shared" si="3"/>
        <v>-0.24708421672274056</v>
      </c>
      <c r="H21" s="19">
        <v>9390.253999999999</v>
      </c>
      <c r="I21" s="140">
        <v>7776.1129999999985</v>
      </c>
      <c r="J21" s="247">
        <f t="shared" si="4"/>
        <v>2.4882017118004349E-2</v>
      </c>
      <c r="K21" s="215">
        <f t="shared" si="5"/>
        <v>1.9550334460732975E-2</v>
      </c>
      <c r="L21" s="52">
        <f t="shared" si="6"/>
        <v>-0.17189535022162347</v>
      </c>
      <c r="N21" s="27">
        <f t="shared" si="0"/>
        <v>2.4966895164742491</v>
      </c>
      <c r="O21" s="152">
        <f t="shared" si="0"/>
        <v>2.7460178728699765</v>
      </c>
      <c r="P21" s="52">
        <f t="shared" si="7"/>
        <v>9.9863581254517178E-2</v>
      </c>
    </row>
    <row r="22" spans="1:16" ht="20.100000000000001" customHeight="1" x14ac:dyDescent="0.25">
      <c r="A22" s="8" t="s">
        <v>195</v>
      </c>
      <c r="B22" s="19">
        <v>15388.269999999993</v>
      </c>
      <c r="C22" s="140">
        <v>31538.87</v>
      </c>
      <c r="D22" s="247">
        <f t="shared" si="1"/>
        <v>1.1497651637638689E-2</v>
      </c>
      <c r="E22" s="215">
        <f t="shared" si="2"/>
        <v>2.348995915363852E-2</v>
      </c>
      <c r="F22" s="52">
        <f t="shared" si="3"/>
        <v>1.0495396818485778</v>
      </c>
      <c r="H22" s="19">
        <v>3384.9349999999995</v>
      </c>
      <c r="I22" s="140">
        <v>7146.7250000000004</v>
      </c>
      <c r="J22" s="247">
        <f t="shared" si="4"/>
        <v>8.969300576249806E-3</v>
      </c>
      <c r="K22" s="215">
        <f t="shared" si="5"/>
        <v>1.796795700485344E-2</v>
      </c>
      <c r="L22" s="52">
        <f t="shared" si="6"/>
        <v>1.1113330093487768</v>
      </c>
      <c r="N22" s="27">
        <f t="shared" si="0"/>
        <v>2.1996852147772303</v>
      </c>
      <c r="O22" s="152">
        <f t="shared" si="0"/>
        <v>2.2660054085640988</v>
      </c>
      <c r="P22" s="52">
        <f t="shared" si="7"/>
        <v>3.0149856598270113E-2</v>
      </c>
    </row>
    <row r="23" spans="1:16" ht="20.100000000000001" customHeight="1" x14ac:dyDescent="0.25">
      <c r="A23" s="8" t="s">
        <v>193</v>
      </c>
      <c r="B23" s="19">
        <v>18175.510000000002</v>
      </c>
      <c r="C23" s="140">
        <v>17028.440000000002</v>
      </c>
      <c r="D23" s="247">
        <f t="shared" si="1"/>
        <v>1.3580193375630821E-2</v>
      </c>
      <c r="E23" s="215">
        <f t="shared" si="2"/>
        <v>1.2682678867384419E-2</v>
      </c>
      <c r="F23" s="52">
        <f t="shared" si="3"/>
        <v>-6.3110746273419546E-2</v>
      </c>
      <c r="H23" s="19">
        <v>5993.577000000003</v>
      </c>
      <c r="I23" s="140">
        <v>5717.6720000000005</v>
      </c>
      <c r="J23" s="247">
        <f t="shared" si="4"/>
        <v>1.5881602937692339E-2</v>
      </c>
      <c r="K23" s="215">
        <f t="shared" si="5"/>
        <v>1.4375099736432336E-2</v>
      </c>
      <c r="L23" s="52">
        <f t="shared" si="6"/>
        <v>-4.603344547004274E-2</v>
      </c>
      <c r="N23" s="27">
        <f t="shared" si="0"/>
        <v>3.2976114562947627</v>
      </c>
      <c r="O23" s="152">
        <f t="shared" si="0"/>
        <v>3.3577192038730495</v>
      </c>
      <c r="P23" s="52">
        <f t="shared" si="7"/>
        <v>1.8227662165458559E-2</v>
      </c>
    </row>
    <row r="24" spans="1:16" ht="20.100000000000001" customHeight="1" x14ac:dyDescent="0.25">
      <c r="A24" s="8" t="s">
        <v>197</v>
      </c>
      <c r="B24" s="19">
        <v>23259.46</v>
      </c>
      <c r="C24" s="140">
        <v>14334.129999999997</v>
      </c>
      <c r="D24" s="247">
        <f t="shared" si="1"/>
        <v>1.737876761712601E-2</v>
      </c>
      <c r="E24" s="215">
        <f t="shared" si="2"/>
        <v>1.067597311517326E-2</v>
      </c>
      <c r="F24" s="52">
        <f t="shared" si="3"/>
        <v>-0.38372902896283928</v>
      </c>
      <c r="H24" s="19">
        <v>8102.2549999999974</v>
      </c>
      <c r="I24" s="140">
        <v>5330.0569999999998</v>
      </c>
      <c r="J24" s="247">
        <f t="shared" si="4"/>
        <v>2.1469115489787208E-2</v>
      </c>
      <c r="K24" s="215">
        <f t="shared" si="5"/>
        <v>1.3400576489149661E-2</v>
      </c>
      <c r="L24" s="52">
        <f t="shared" si="6"/>
        <v>-0.34215141340281174</v>
      </c>
      <c r="N24" s="27">
        <f t="shared" si="0"/>
        <v>3.4834235188607119</v>
      </c>
      <c r="O24" s="152">
        <f t="shared" si="0"/>
        <v>3.7184377426463975</v>
      </c>
      <c r="P24" s="52">
        <f t="shared" si="7"/>
        <v>6.7466451470290734E-2</v>
      </c>
    </row>
    <row r="25" spans="1:16" ht="20.100000000000001" customHeight="1" x14ac:dyDescent="0.25">
      <c r="A25" s="8" t="s">
        <v>160</v>
      </c>
      <c r="B25" s="19">
        <v>630.99000000000012</v>
      </c>
      <c r="C25" s="140">
        <v>2025.4999999999998</v>
      </c>
      <c r="D25" s="247">
        <f t="shared" si="1"/>
        <v>4.7145671390179931E-4</v>
      </c>
      <c r="E25" s="215">
        <f t="shared" si="2"/>
        <v>1.5085801192526815E-3</v>
      </c>
      <c r="F25" s="52">
        <f t="shared" si="3"/>
        <v>2.2100350243268507</v>
      </c>
      <c r="H25" s="19">
        <v>1105.1839999999997</v>
      </c>
      <c r="I25" s="140">
        <v>3729.9039999999995</v>
      </c>
      <c r="J25" s="247">
        <f t="shared" si="4"/>
        <v>2.9284838521454813E-3</v>
      </c>
      <c r="K25" s="215">
        <f t="shared" si="5"/>
        <v>9.3775477165038337E-3</v>
      </c>
      <c r="L25" s="52">
        <f t="shared" si="6"/>
        <v>2.3749167559429023</v>
      </c>
      <c r="N25" s="27">
        <f t="shared" si="0"/>
        <v>17.515079478280157</v>
      </c>
      <c r="O25" s="152">
        <f t="shared" si="0"/>
        <v>18.414732164897558</v>
      </c>
      <c r="P25" s="52">
        <f t="shared" si="7"/>
        <v>5.1364464987614183E-2</v>
      </c>
    </row>
    <row r="26" spans="1:16" ht="20.100000000000001" customHeight="1" x14ac:dyDescent="0.25">
      <c r="A26" s="8" t="s">
        <v>161</v>
      </c>
      <c r="B26" s="19">
        <v>13252.299999999996</v>
      </c>
      <c r="C26" s="140">
        <v>10961.490000000002</v>
      </c>
      <c r="D26" s="247">
        <f t="shared" si="1"/>
        <v>9.9017192184358092E-3</v>
      </c>
      <c r="E26" s="215">
        <f t="shared" si="2"/>
        <v>8.1640512917240584E-3</v>
      </c>
      <c r="F26" s="52">
        <f t="shared" si="3"/>
        <v>-0.17286131463972251</v>
      </c>
      <c r="H26" s="19">
        <v>3836.1370000000011</v>
      </c>
      <c r="I26" s="140">
        <v>3673.1849999999999</v>
      </c>
      <c r="J26" s="247">
        <f t="shared" si="4"/>
        <v>1.0164882281247119E-2</v>
      </c>
      <c r="K26" s="215">
        <f t="shared" si="5"/>
        <v>9.2349474970525071E-3</v>
      </c>
      <c r="L26" s="52">
        <f t="shared" si="6"/>
        <v>-4.2478149242324008E-2</v>
      </c>
      <c r="N26" s="27">
        <f t="shared" si="0"/>
        <v>2.8946952604453586</v>
      </c>
      <c r="O26" s="152">
        <f t="shared" si="0"/>
        <v>3.3509906043795135</v>
      </c>
      <c r="P26" s="52">
        <f t="shared" si="7"/>
        <v>0.1576315649419871</v>
      </c>
    </row>
    <row r="27" spans="1:16" ht="20.100000000000001" customHeight="1" x14ac:dyDescent="0.25">
      <c r="A27" s="8" t="s">
        <v>199</v>
      </c>
      <c r="B27" s="19">
        <v>8256.08</v>
      </c>
      <c r="C27" s="140">
        <v>15536.330000000005</v>
      </c>
      <c r="D27" s="247">
        <f t="shared" si="1"/>
        <v>6.1686941893062744E-3</v>
      </c>
      <c r="E27" s="215">
        <f t="shared" si="2"/>
        <v>1.1571364386151086E-2</v>
      </c>
      <c r="F27" s="52">
        <f t="shared" si="3"/>
        <v>0.88180468212517382</v>
      </c>
      <c r="H27" s="19">
        <v>2065.4660000000003</v>
      </c>
      <c r="I27" s="140">
        <v>3611.8649999999998</v>
      </c>
      <c r="J27" s="247">
        <f t="shared" si="4"/>
        <v>5.4730106734765622E-3</v>
      </c>
      <c r="K27" s="215">
        <f t="shared" si="5"/>
        <v>9.0807796616401166E-3</v>
      </c>
      <c r="L27" s="52">
        <f t="shared" si="6"/>
        <v>0.74869254686351616</v>
      </c>
      <c r="N27" s="27">
        <f t="shared" si="0"/>
        <v>2.5017514365170883</v>
      </c>
      <c r="O27" s="152">
        <f t="shared" si="0"/>
        <v>2.3247864843241608</v>
      </c>
      <c r="P27" s="52">
        <f t="shared" si="7"/>
        <v>-7.0736424734223896E-2</v>
      </c>
    </row>
    <row r="28" spans="1:16" ht="20.100000000000001" customHeight="1" x14ac:dyDescent="0.25">
      <c r="A28" s="8" t="s">
        <v>191</v>
      </c>
      <c r="B28" s="19">
        <v>10851.919999999998</v>
      </c>
      <c r="C28" s="140">
        <v>10620.639999999998</v>
      </c>
      <c r="D28" s="247">
        <f t="shared" si="1"/>
        <v>8.1082276148991463E-3</v>
      </c>
      <c r="E28" s="215">
        <f t="shared" si="2"/>
        <v>7.9101882783213021E-3</v>
      </c>
      <c r="F28" s="52">
        <f t="shared" si="3"/>
        <v>-2.1312357628880483E-2</v>
      </c>
      <c r="H28" s="19">
        <v>3625.4080000000013</v>
      </c>
      <c r="I28" s="140">
        <v>3494.8339999999994</v>
      </c>
      <c r="J28" s="247">
        <f t="shared" si="4"/>
        <v>9.6064988141694521E-3</v>
      </c>
      <c r="K28" s="215">
        <f t="shared" si="5"/>
        <v>8.786545872564E-3</v>
      </c>
      <c r="L28" s="52">
        <f t="shared" si="6"/>
        <v>-3.6016360089678692E-2</v>
      </c>
      <c r="N28" s="27">
        <f t="shared" si="0"/>
        <v>3.3407986789434512</v>
      </c>
      <c r="O28" s="152">
        <f t="shared" si="0"/>
        <v>3.2906058391961315</v>
      </c>
      <c r="P28" s="52">
        <f t="shared" si="7"/>
        <v>-1.502420366233906E-2</v>
      </c>
    </row>
    <row r="29" spans="1:16" ht="20.100000000000001" customHeight="1" x14ac:dyDescent="0.25">
      <c r="A29" s="8" t="s">
        <v>198</v>
      </c>
      <c r="B29" s="19">
        <v>11097.089999999995</v>
      </c>
      <c r="C29" s="140">
        <v>11546.830000000005</v>
      </c>
      <c r="D29" s="247">
        <f t="shared" si="1"/>
        <v>8.2914112510063774E-3</v>
      </c>
      <c r="E29" s="215">
        <f t="shared" si="2"/>
        <v>8.600008974766947E-3</v>
      </c>
      <c r="F29" s="52">
        <f>(C29-B29)/B29</f>
        <v>4.0527741957577246E-2</v>
      </c>
      <c r="H29" s="19">
        <v>3303.0940000000019</v>
      </c>
      <c r="I29" s="140">
        <v>3369.6620000000007</v>
      </c>
      <c r="J29" s="247">
        <f t="shared" si="4"/>
        <v>8.7524407167662889E-3</v>
      </c>
      <c r="K29" s="215">
        <f t="shared" si="5"/>
        <v>8.4718443674394166E-3</v>
      </c>
      <c r="L29" s="52">
        <f>(I29-H29)/H29</f>
        <v>2.0153226035952598E-2</v>
      </c>
      <c r="N29" s="27">
        <f t="shared" si="0"/>
        <v>2.9765406967051753</v>
      </c>
      <c r="O29" s="152">
        <f t="shared" si="0"/>
        <v>2.9182572186478879</v>
      </c>
      <c r="P29" s="52">
        <f>(O29-N29)/N29</f>
        <v>-1.9580944457370658E-2</v>
      </c>
    </row>
    <row r="30" spans="1:16" ht="20.100000000000001" customHeight="1" x14ac:dyDescent="0.25">
      <c r="A30" s="8" t="s">
        <v>164</v>
      </c>
      <c r="B30" s="19">
        <v>6094.0300000000025</v>
      </c>
      <c r="C30" s="140">
        <v>5364.8300000000008</v>
      </c>
      <c r="D30" s="247">
        <f t="shared" si="1"/>
        <v>4.5532755799917316E-3</v>
      </c>
      <c r="E30" s="215">
        <f t="shared" si="2"/>
        <v>3.9956928566627333E-3</v>
      </c>
      <c r="F30" s="52">
        <f t="shared" si="3"/>
        <v>-0.11965809160768839</v>
      </c>
      <c r="H30" s="19">
        <v>3252.9320000000012</v>
      </c>
      <c r="I30" s="140">
        <v>2729.5830000000005</v>
      </c>
      <c r="J30" s="247">
        <f t="shared" si="4"/>
        <v>8.6195229338529248E-3</v>
      </c>
      <c r="K30" s="215">
        <f t="shared" si="5"/>
        <v>6.8625881064653923E-3</v>
      </c>
      <c r="L30" s="52">
        <f t="shared" si="6"/>
        <v>-0.16088531822983093</v>
      </c>
      <c r="N30" s="27">
        <f t="shared" si="0"/>
        <v>5.3378995508719189</v>
      </c>
      <c r="O30" s="152">
        <f t="shared" si="0"/>
        <v>5.0879207728856279</v>
      </c>
      <c r="P30" s="52">
        <f t="shared" si="7"/>
        <v>-4.6830925835885807E-2</v>
      </c>
    </row>
    <row r="31" spans="1:16" ht="20.100000000000001" customHeight="1" x14ac:dyDescent="0.25">
      <c r="A31" s="8" t="s">
        <v>211</v>
      </c>
      <c r="B31" s="19">
        <v>4474.8700000000008</v>
      </c>
      <c r="C31" s="140">
        <v>11487.31</v>
      </c>
      <c r="D31" s="247">
        <f t="shared" si="1"/>
        <v>3.3434880193628181E-3</v>
      </c>
      <c r="E31" s="215">
        <f t="shared" si="2"/>
        <v>8.5556788396408401E-3</v>
      </c>
      <c r="F31" s="52">
        <f t="shared" si="3"/>
        <v>1.5670712221807555</v>
      </c>
      <c r="H31" s="19">
        <v>969.72900000000004</v>
      </c>
      <c r="I31" s="140">
        <v>2496.1709999999994</v>
      </c>
      <c r="J31" s="247">
        <f t="shared" si="4"/>
        <v>2.5695592023203249E-3</v>
      </c>
      <c r="K31" s="215">
        <f t="shared" si="5"/>
        <v>6.275754727481749E-3</v>
      </c>
      <c r="L31" s="52">
        <f t="shared" si="6"/>
        <v>1.5740913182961418</v>
      </c>
      <c r="N31" s="27">
        <f t="shared" si="0"/>
        <v>2.167055132327866</v>
      </c>
      <c r="O31" s="152">
        <f t="shared" si="0"/>
        <v>2.172981315904245</v>
      </c>
      <c r="P31" s="52">
        <f t="shared" si="7"/>
        <v>2.7346713463690868E-3</v>
      </c>
    </row>
    <row r="32" spans="1:16" ht="20.100000000000001" customHeight="1" thickBot="1" x14ac:dyDescent="0.3">
      <c r="A32" s="8" t="s">
        <v>17</v>
      </c>
      <c r="B32" s="19">
        <f>B33-SUM(B7:B31)</f>
        <v>97600.529999999562</v>
      </c>
      <c r="C32" s="140">
        <f>C33-SUM(C7:C31)</f>
        <v>100561.08999999939</v>
      </c>
      <c r="D32" s="247">
        <f t="shared" si="1"/>
        <v>7.2924174945520157E-2</v>
      </c>
      <c r="E32" s="215">
        <f t="shared" si="2"/>
        <v>7.4897290123119589E-2</v>
      </c>
      <c r="F32" s="52">
        <f t="shared" si="3"/>
        <v>3.0333441836840808E-2</v>
      </c>
      <c r="H32" s="19">
        <f>H33-SUM(H7:H31)</f>
        <v>25639.930000000051</v>
      </c>
      <c r="I32" s="140">
        <f>I33-SUM(I7:I31)</f>
        <v>29019.454000000143</v>
      </c>
      <c r="J32" s="247">
        <f t="shared" si="4"/>
        <v>6.7939927627563068E-2</v>
      </c>
      <c r="K32" s="215">
        <f t="shared" si="5"/>
        <v>7.2959334768908105E-2</v>
      </c>
      <c r="L32" s="52">
        <f t="shared" si="6"/>
        <v>0.13180706811602394</v>
      </c>
      <c r="N32" s="27">
        <f t="shared" si="0"/>
        <v>2.6270277425747759</v>
      </c>
      <c r="O32" s="152">
        <f t="shared" si="0"/>
        <v>2.8857537244276408</v>
      </c>
      <c r="P32" s="52">
        <f t="shared" si="7"/>
        <v>9.8486200834439985E-2</v>
      </c>
    </row>
    <row r="33" spans="1:16" ht="26.25" customHeight="1" thickBot="1" x14ac:dyDescent="0.3">
      <c r="A33" s="12" t="s">
        <v>18</v>
      </c>
      <c r="B33" s="17">
        <v>1338383.74</v>
      </c>
      <c r="C33" s="145">
        <v>1342653.2499999995</v>
      </c>
      <c r="D33" s="243">
        <f>SUM(D7:D32)</f>
        <v>0.99999999999999989</v>
      </c>
      <c r="E33" s="244">
        <f>SUM(E7:E32)</f>
        <v>1</v>
      </c>
      <c r="F33" s="57">
        <f t="shared" si="3"/>
        <v>3.1900492156304466E-3</v>
      </c>
      <c r="G33" s="1"/>
      <c r="H33" s="17">
        <v>377391.18800000008</v>
      </c>
      <c r="I33" s="145">
        <v>397748.33600000001</v>
      </c>
      <c r="J33" s="243">
        <f>SUM(J7:J32)</f>
        <v>1</v>
      </c>
      <c r="K33" s="244">
        <f>SUM(K7:K32)</f>
        <v>1.0000000000000002</v>
      </c>
      <c r="L33" s="57">
        <f t="shared" si="6"/>
        <v>5.3941768242876734E-2</v>
      </c>
      <c r="N33" s="29">
        <f t="shared" si="0"/>
        <v>2.8197532345992196</v>
      </c>
      <c r="O33" s="146">
        <f t="shared" si="0"/>
        <v>2.9624054907698625</v>
      </c>
      <c r="P33" s="57">
        <f t="shared" si="7"/>
        <v>5.0590333373948068E-2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F37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189</v>
      </c>
      <c r="B39" s="39">
        <v>92496.449999999953</v>
      </c>
      <c r="C39" s="147">
        <v>99990.439999999973</v>
      </c>
      <c r="D39" s="247">
        <f t="shared" ref="D39:D61" si="8">B39/$B$62</f>
        <v>0.17641730087305871</v>
      </c>
      <c r="E39" s="246">
        <f t="shared" ref="E39:E61" si="9">C39/$C$62</f>
        <v>0.18494659359985866</v>
      </c>
      <c r="F39" s="52">
        <f>(C39-B39)/B39</f>
        <v>8.1019217494293277E-2</v>
      </c>
      <c r="H39" s="39">
        <v>21840.501000000004</v>
      </c>
      <c r="I39" s="147">
        <v>23755.582999999999</v>
      </c>
      <c r="J39" s="247">
        <f t="shared" ref="J39:J61" si="10">H39/$H$62</f>
        <v>0.16465899011997095</v>
      </c>
      <c r="K39" s="246">
        <f t="shared" ref="K39:K61" si="11">I39/$I$62</f>
        <v>0.17166064150554602</v>
      </c>
      <c r="L39" s="52">
        <f>(I39-H39)/H39</f>
        <v>8.7684893308994816E-2</v>
      </c>
      <c r="N39" s="27">
        <f t="shared" ref="N39:O62" si="12">(H39/B39)*10</f>
        <v>2.3612258632628618</v>
      </c>
      <c r="O39" s="151">
        <f t="shared" si="12"/>
        <v>2.3757854250866388</v>
      </c>
      <c r="P39" s="61">
        <f t="shared" si="7"/>
        <v>6.166102976552147E-3</v>
      </c>
    </row>
    <row r="40" spans="1:16" ht="20.100000000000001" customHeight="1" x14ac:dyDescent="0.25">
      <c r="A40" s="38" t="s">
        <v>186</v>
      </c>
      <c r="B40" s="19">
        <v>104225.49000000002</v>
      </c>
      <c r="C40" s="140">
        <v>88543.819999999963</v>
      </c>
      <c r="D40" s="247">
        <f t="shared" si="8"/>
        <v>0.19878794946154132</v>
      </c>
      <c r="E40" s="215">
        <f t="shared" si="9"/>
        <v>0.16377443576924988</v>
      </c>
      <c r="F40" s="52">
        <f t="shared" ref="F40:F62" si="13">(C40-B40)/B40</f>
        <v>-0.15045906716293733</v>
      </c>
      <c r="H40" s="19">
        <v>26728.558000000012</v>
      </c>
      <c r="I40" s="140">
        <v>23269.750000000007</v>
      </c>
      <c r="J40" s="247">
        <f t="shared" si="10"/>
        <v>0.20151082466666273</v>
      </c>
      <c r="K40" s="215">
        <f t="shared" si="11"/>
        <v>0.16814995500946792</v>
      </c>
      <c r="L40" s="52">
        <f t="shared" ref="L40:L62" si="14">(I40-H40)/H40</f>
        <v>-0.1294049607913754</v>
      </c>
      <c r="N40" s="27">
        <f t="shared" si="12"/>
        <v>2.5644933883256393</v>
      </c>
      <c r="O40" s="152">
        <f t="shared" si="12"/>
        <v>2.6280490270241352</v>
      </c>
      <c r="P40" s="52">
        <f t="shared" si="7"/>
        <v>2.4782921643635606E-2</v>
      </c>
    </row>
    <row r="41" spans="1:16" ht="20.100000000000001" customHeight="1" x14ac:dyDescent="0.25">
      <c r="A41" s="38" t="s">
        <v>190</v>
      </c>
      <c r="B41" s="19">
        <v>70543.200000000012</v>
      </c>
      <c r="C41" s="140">
        <v>72243.680000000022</v>
      </c>
      <c r="D41" s="247">
        <f t="shared" si="8"/>
        <v>0.13454614678669682</v>
      </c>
      <c r="E41" s="215">
        <f t="shared" si="9"/>
        <v>0.13362499980116344</v>
      </c>
      <c r="F41" s="52">
        <f t="shared" si="13"/>
        <v>2.4105512650404434E-2</v>
      </c>
      <c r="H41" s="19">
        <v>17391.967000000008</v>
      </c>
      <c r="I41" s="140">
        <v>17796.548999999999</v>
      </c>
      <c r="J41" s="247">
        <f t="shared" si="10"/>
        <v>0.13112078896083298</v>
      </c>
      <c r="K41" s="215">
        <f t="shared" si="11"/>
        <v>0.12859995976208555</v>
      </c>
      <c r="L41" s="52">
        <f t="shared" si="14"/>
        <v>2.3262578637596946E-2</v>
      </c>
      <c r="N41" s="27">
        <f t="shared" si="12"/>
        <v>2.4654349391578503</v>
      </c>
      <c r="O41" s="152">
        <f t="shared" si="12"/>
        <v>2.4634056570761613</v>
      </c>
      <c r="P41" s="52">
        <f t="shared" si="7"/>
        <v>-8.2309293563517111E-4</v>
      </c>
    </row>
    <row r="42" spans="1:16" ht="20.100000000000001" customHeight="1" x14ac:dyDescent="0.25">
      <c r="A42" s="38" t="s">
        <v>185</v>
      </c>
      <c r="B42" s="19">
        <v>79863.42</v>
      </c>
      <c r="C42" s="140">
        <v>78950.169999999984</v>
      </c>
      <c r="D42" s="247">
        <f t="shared" si="8"/>
        <v>0.15232248367252432</v>
      </c>
      <c r="E42" s="215">
        <f t="shared" si="9"/>
        <v>0.14602961048706009</v>
      </c>
      <c r="F42" s="52">
        <f t="shared" si="13"/>
        <v>-1.1435147655835608E-2</v>
      </c>
      <c r="H42" s="19">
        <v>17207.371000000006</v>
      </c>
      <c r="I42" s="140">
        <v>16884.457999999999</v>
      </c>
      <c r="J42" s="247">
        <f t="shared" si="10"/>
        <v>0.1297290905313791</v>
      </c>
      <c r="K42" s="215">
        <f t="shared" si="11"/>
        <v>0.12200908273871656</v>
      </c>
      <c r="L42" s="52">
        <f t="shared" si="14"/>
        <v>-1.876596953712497E-2</v>
      </c>
      <c r="N42" s="27">
        <f t="shared" si="12"/>
        <v>2.1545998155350734</v>
      </c>
      <c r="O42" s="152">
        <f t="shared" si="12"/>
        <v>2.1386221207630083</v>
      </c>
      <c r="P42" s="52">
        <f t="shared" si="7"/>
        <v>-7.4156205977847535E-3</v>
      </c>
    </row>
    <row r="43" spans="1:16" ht="20.100000000000001" customHeight="1" x14ac:dyDescent="0.25">
      <c r="A43" s="38" t="s">
        <v>187</v>
      </c>
      <c r="B43" s="19">
        <v>26395.900000000005</v>
      </c>
      <c r="C43" s="140">
        <v>33843.439999999995</v>
      </c>
      <c r="D43" s="247">
        <f t="shared" si="8"/>
        <v>5.0344563841262811E-2</v>
      </c>
      <c r="E43" s="215">
        <f t="shared" si="9"/>
        <v>6.2598273831990348E-2</v>
      </c>
      <c r="F43" s="52">
        <f t="shared" si="13"/>
        <v>0.28214760625703189</v>
      </c>
      <c r="H43" s="19">
        <v>8169.7329999999984</v>
      </c>
      <c r="I43" s="140">
        <v>10242.322999999999</v>
      </c>
      <c r="J43" s="247">
        <f t="shared" si="10"/>
        <v>6.1592908758356789E-2</v>
      </c>
      <c r="K43" s="215">
        <f t="shared" si="11"/>
        <v>7.4012232690185226E-2</v>
      </c>
      <c r="L43" s="52">
        <f t="shared" si="14"/>
        <v>0.25369127730367697</v>
      </c>
      <c r="N43" s="27">
        <f t="shared" si="12"/>
        <v>3.095076508094059</v>
      </c>
      <c r="O43" s="152">
        <f t="shared" si="12"/>
        <v>3.0263835472989742</v>
      </c>
      <c r="P43" s="52">
        <f t="shared" si="7"/>
        <v>-2.2194269064251912E-2</v>
      </c>
    </row>
    <row r="44" spans="1:16" ht="20.100000000000001" customHeight="1" x14ac:dyDescent="0.25">
      <c r="A44" s="38" t="s">
        <v>188</v>
      </c>
      <c r="B44" s="19">
        <v>26364.369999999992</v>
      </c>
      <c r="C44" s="140">
        <v>29171.060000000005</v>
      </c>
      <c r="D44" s="247">
        <f t="shared" si="8"/>
        <v>5.0284427073889255E-2</v>
      </c>
      <c r="E44" s="215">
        <f t="shared" si="9"/>
        <v>5.395603998439346E-2</v>
      </c>
      <c r="F44" s="52">
        <f t="shared" si="13"/>
        <v>0.10645769271179301</v>
      </c>
      <c r="H44" s="19">
        <v>7600.6440000000021</v>
      </c>
      <c r="I44" s="140">
        <v>8281.0159999999996</v>
      </c>
      <c r="J44" s="247">
        <f t="shared" si="10"/>
        <v>5.7302456811838549E-2</v>
      </c>
      <c r="K44" s="215">
        <f t="shared" si="11"/>
        <v>5.9839597238160423E-2</v>
      </c>
      <c r="L44" s="52">
        <f t="shared" si="14"/>
        <v>8.9515046356597863E-2</v>
      </c>
      <c r="N44" s="27">
        <f t="shared" si="12"/>
        <v>2.8829226717725494</v>
      </c>
      <c r="O44" s="152">
        <f t="shared" si="12"/>
        <v>2.8387778846569161</v>
      </c>
      <c r="P44" s="52">
        <f t="shared" si="7"/>
        <v>-1.5312511690953929E-2</v>
      </c>
    </row>
    <row r="45" spans="1:16" ht="20.100000000000001" customHeight="1" x14ac:dyDescent="0.25">
      <c r="A45" s="38" t="s">
        <v>194</v>
      </c>
      <c r="B45" s="19">
        <v>25973.619999999992</v>
      </c>
      <c r="C45" s="140">
        <v>35376.800000000003</v>
      </c>
      <c r="D45" s="247">
        <f t="shared" si="8"/>
        <v>4.9539154576229642E-2</v>
      </c>
      <c r="E45" s="215">
        <f t="shared" si="9"/>
        <v>6.5434442057295497E-2</v>
      </c>
      <c r="F45" s="52">
        <f t="shared" si="13"/>
        <v>0.36202808849902379</v>
      </c>
      <c r="H45" s="19">
        <v>5946.4779999999973</v>
      </c>
      <c r="I45" s="140">
        <v>8078.6070000000009</v>
      </c>
      <c r="J45" s="247">
        <f t="shared" si="10"/>
        <v>4.4831437806789512E-2</v>
      </c>
      <c r="K45" s="215">
        <f t="shared" si="11"/>
        <v>5.8376965957484393E-2</v>
      </c>
      <c r="L45" s="52">
        <f t="shared" si="14"/>
        <v>0.35855324782165249</v>
      </c>
      <c r="N45" s="27">
        <f t="shared" si="12"/>
        <v>2.2894298137879892</v>
      </c>
      <c r="O45" s="152">
        <f t="shared" si="12"/>
        <v>2.2835889622577508</v>
      </c>
      <c r="P45" s="52">
        <f t="shared" si="7"/>
        <v>-2.5512254165041969E-3</v>
      </c>
    </row>
    <row r="46" spans="1:16" ht="20.100000000000001" customHeight="1" x14ac:dyDescent="0.25">
      <c r="A46" s="38" t="s">
        <v>192</v>
      </c>
      <c r="B46" s="19">
        <v>23040.739999999994</v>
      </c>
      <c r="C46" s="140">
        <v>26455.280000000002</v>
      </c>
      <c r="D46" s="247">
        <f t="shared" si="8"/>
        <v>4.3945309911006529E-2</v>
      </c>
      <c r="E46" s="215">
        <f t="shared" si="9"/>
        <v>4.8932817164625643E-2</v>
      </c>
      <c r="F46" s="52">
        <f t="shared" si="13"/>
        <v>0.14819576107364646</v>
      </c>
      <c r="H46" s="19">
        <v>6623.1059999999998</v>
      </c>
      <c r="I46" s="140">
        <v>8071.8989999999994</v>
      </c>
      <c r="J46" s="247">
        <f t="shared" si="10"/>
        <v>4.993264327670506E-2</v>
      </c>
      <c r="K46" s="215">
        <f t="shared" si="11"/>
        <v>5.8328493159186007E-2</v>
      </c>
      <c r="L46" s="52">
        <f t="shared" si="14"/>
        <v>0.2187482730912052</v>
      </c>
      <c r="N46" s="27">
        <f t="shared" si="12"/>
        <v>2.8745196551846863</v>
      </c>
      <c r="O46" s="152">
        <f t="shared" si="12"/>
        <v>3.0511485797920108</v>
      </c>
      <c r="P46" s="52">
        <f t="shared" si="7"/>
        <v>6.1446413938671146E-2</v>
      </c>
    </row>
    <row r="47" spans="1:16" ht="20.100000000000001" customHeight="1" x14ac:dyDescent="0.25">
      <c r="A47" s="38" t="s">
        <v>193</v>
      </c>
      <c r="B47" s="19">
        <v>18175.510000000002</v>
      </c>
      <c r="C47" s="140">
        <v>17028.440000000002</v>
      </c>
      <c r="D47" s="247">
        <f t="shared" si="8"/>
        <v>3.4665918704893967E-2</v>
      </c>
      <c r="E47" s="215">
        <f t="shared" si="9"/>
        <v>3.1496530791539454E-2</v>
      </c>
      <c r="F47" s="52">
        <f t="shared" si="13"/>
        <v>-6.3110746273419546E-2</v>
      </c>
      <c r="H47" s="19">
        <v>5993.577000000003</v>
      </c>
      <c r="I47" s="140">
        <v>5717.6720000000005</v>
      </c>
      <c r="J47" s="247">
        <f t="shared" si="10"/>
        <v>4.5186524614352276E-2</v>
      </c>
      <c r="K47" s="215">
        <f t="shared" si="11"/>
        <v>4.1316571495563739E-2</v>
      </c>
      <c r="L47" s="52">
        <f t="shared" si="14"/>
        <v>-4.603344547004274E-2</v>
      </c>
      <c r="N47" s="27">
        <f t="shared" si="12"/>
        <v>3.2976114562947627</v>
      </c>
      <c r="O47" s="152">
        <f t="shared" si="12"/>
        <v>3.3577192038730495</v>
      </c>
      <c r="P47" s="52">
        <f t="shared" si="7"/>
        <v>1.8227662165458559E-2</v>
      </c>
    </row>
    <row r="48" spans="1:16" ht="20.100000000000001" customHeight="1" x14ac:dyDescent="0.25">
      <c r="A48" s="38" t="s">
        <v>199</v>
      </c>
      <c r="B48" s="19">
        <v>8256.08</v>
      </c>
      <c r="C48" s="140">
        <v>15536.330000000005</v>
      </c>
      <c r="D48" s="247">
        <f t="shared" si="8"/>
        <v>1.5746716218752645E-2</v>
      </c>
      <c r="E48" s="215">
        <f t="shared" si="9"/>
        <v>2.87366603301605E-2</v>
      </c>
      <c r="F48" s="52">
        <f t="shared" si="13"/>
        <v>0.88180468212517382</v>
      </c>
      <c r="H48" s="19">
        <v>2065.4660000000003</v>
      </c>
      <c r="I48" s="140">
        <v>3611.8649999999998</v>
      </c>
      <c r="J48" s="247">
        <f t="shared" si="10"/>
        <v>1.5571874733420078E-2</v>
      </c>
      <c r="K48" s="215">
        <f t="shared" si="11"/>
        <v>2.6099762019371572E-2</v>
      </c>
      <c r="L48" s="52">
        <f t="shared" si="14"/>
        <v>0.74869254686351616</v>
      </c>
      <c r="N48" s="27">
        <f t="shared" si="12"/>
        <v>2.5017514365170883</v>
      </c>
      <c r="O48" s="152">
        <f t="shared" si="12"/>
        <v>2.3247864843241608</v>
      </c>
      <c r="P48" s="52">
        <f t="shared" si="7"/>
        <v>-7.0736424734223896E-2</v>
      </c>
    </row>
    <row r="49" spans="1:16" ht="20.100000000000001" customHeight="1" x14ac:dyDescent="0.25">
      <c r="A49" s="38" t="s">
        <v>191</v>
      </c>
      <c r="B49" s="19">
        <v>10851.919999999998</v>
      </c>
      <c r="C49" s="140">
        <v>10620.639999999998</v>
      </c>
      <c r="D49" s="247">
        <f t="shared" si="8"/>
        <v>2.0697728785162715E-2</v>
      </c>
      <c r="E49" s="215">
        <f t="shared" si="9"/>
        <v>1.9644389902178677E-2</v>
      </c>
      <c r="F49" s="52">
        <f t="shared" si="13"/>
        <v>-2.1312357628880483E-2</v>
      </c>
      <c r="H49" s="19">
        <v>3625.4080000000013</v>
      </c>
      <c r="I49" s="140">
        <v>3494.8339999999994</v>
      </c>
      <c r="J49" s="247">
        <f t="shared" si="10"/>
        <v>2.7332524105232923E-2</v>
      </c>
      <c r="K49" s="215">
        <f t="shared" si="11"/>
        <v>2.525408222544542E-2</v>
      </c>
      <c r="L49" s="52">
        <f t="shared" si="14"/>
        <v>-3.6016360089678692E-2</v>
      </c>
      <c r="N49" s="27">
        <f t="shared" si="12"/>
        <v>3.3407986789434512</v>
      </c>
      <c r="O49" s="152">
        <f t="shared" si="12"/>
        <v>3.2906058391961315</v>
      </c>
      <c r="P49" s="52">
        <f t="shared" si="7"/>
        <v>-1.502420366233906E-2</v>
      </c>
    </row>
    <row r="50" spans="1:16" ht="20.100000000000001" customHeight="1" x14ac:dyDescent="0.25">
      <c r="A50" s="38" t="s">
        <v>198</v>
      </c>
      <c r="B50" s="19">
        <v>11097.089999999995</v>
      </c>
      <c r="C50" s="140">
        <v>11546.830000000005</v>
      </c>
      <c r="D50" s="247">
        <f t="shared" si="8"/>
        <v>2.1165338403208028E-2</v>
      </c>
      <c r="E50" s="215">
        <f t="shared" si="9"/>
        <v>2.135751053177341E-2</v>
      </c>
      <c r="F50" s="52">
        <f t="shared" si="13"/>
        <v>4.0527741957577246E-2</v>
      </c>
      <c r="H50" s="19">
        <v>3303.0940000000019</v>
      </c>
      <c r="I50" s="140">
        <v>3369.6620000000007</v>
      </c>
      <c r="J50" s="247">
        <f t="shared" si="10"/>
        <v>2.4902547899946781E-2</v>
      </c>
      <c r="K50" s="215">
        <f t="shared" si="11"/>
        <v>2.4349574606393008E-2</v>
      </c>
      <c r="L50" s="52">
        <f t="shared" si="14"/>
        <v>2.0153226035952598E-2</v>
      </c>
      <c r="N50" s="27">
        <f t="shared" si="12"/>
        <v>2.9765406967051753</v>
      </c>
      <c r="O50" s="152">
        <f t="shared" si="12"/>
        <v>2.9182572186478879</v>
      </c>
      <c r="P50" s="52">
        <f t="shared" si="7"/>
        <v>-1.9580944457370658E-2</v>
      </c>
    </row>
    <row r="51" spans="1:16" ht="20.100000000000001" customHeight="1" x14ac:dyDescent="0.25">
      <c r="A51" s="38" t="s">
        <v>203</v>
      </c>
      <c r="B51" s="19">
        <v>14153.700000000004</v>
      </c>
      <c r="C51" s="140">
        <v>5733.5400000000018</v>
      </c>
      <c r="D51" s="247">
        <f t="shared" si="8"/>
        <v>2.6995171721368907E-2</v>
      </c>
      <c r="E51" s="215">
        <f t="shared" si="9"/>
        <v>1.0605000760758069E-2</v>
      </c>
      <c r="F51" s="52">
        <f t="shared" si="13"/>
        <v>-0.59490875177515423</v>
      </c>
      <c r="H51" s="19">
        <v>2163.6229999999996</v>
      </c>
      <c r="I51" s="140">
        <v>1266.296</v>
      </c>
      <c r="J51" s="247">
        <f t="shared" si="10"/>
        <v>1.6311895875481146E-2</v>
      </c>
      <c r="K51" s="215">
        <f t="shared" si="11"/>
        <v>9.1504040837855644E-3</v>
      </c>
      <c r="L51" s="52">
        <f t="shared" si="14"/>
        <v>-0.414733527975992</v>
      </c>
      <c r="N51" s="27">
        <f t="shared" si="12"/>
        <v>1.5286624698841991</v>
      </c>
      <c r="O51" s="152">
        <f t="shared" si="12"/>
        <v>2.2085762024857236</v>
      </c>
      <c r="P51" s="52">
        <f t="shared" si="7"/>
        <v>0.44477688567380746</v>
      </c>
    </row>
    <row r="52" spans="1:16" ht="20.100000000000001" customHeight="1" x14ac:dyDescent="0.25">
      <c r="A52" s="38" t="s">
        <v>204</v>
      </c>
      <c r="B52" s="19">
        <v>3710.4900000000007</v>
      </c>
      <c r="C52" s="140">
        <v>4382.2699999999977</v>
      </c>
      <c r="D52" s="247">
        <f t="shared" si="8"/>
        <v>7.0769703130928382E-3</v>
      </c>
      <c r="E52" s="215">
        <f t="shared" si="9"/>
        <v>8.1056339859575804E-3</v>
      </c>
      <c r="F52" s="52">
        <f t="shared" si="13"/>
        <v>0.18104886416618746</v>
      </c>
      <c r="H52" s="19">
        <v>938.71699999999964</v>
      </c>
      <c r="I52" s="140">
        <v>1096.0830000000001</v>
      </c>
      <c r="J52" s="247">
        <f t="shared" si="10"/>
        <v>7.0771358783595986E-3</v>
      </c>
      <c r="K52" s="215">
        <f t="shared" si="11"/>
        <v>7.9204248922589461E-3</v>
      </c>
      <c r="L52" s="52">
        <f t="shared" si="14"/>
        <v>0.1676394483108333</v>
      </c>
      <c r="N52" s="27">
        <f t="shared" si="12"/>
        <v>2.5299003635638408</v>
      </c>
      <c r="O52" s="152">
        <f t="shared" si="12"/>
        <v>2.5011763309882795</v>
      </c>
      <c r="P52" s="52">
        <f t="shared" si="7"/>
        <v>-1.1353819695530667E-2</v>
      </c>
    </row>
    <row r="53" spans="1:16" ht="20.100000000000001" customHeight="1" x14ac:dyDescent="0.25">
      <c r="A53" s="38" t="s">
        <v>205</v>
      </c>
      <c r="B53" s="19">
        <v>2560.25</v>
      </c>
      <c r="C53" s="140">
        <v>3100.7500000000005</v>
      </c>
      <c r="D53" s="247">
        <f t="shared" si="8"/>
        <v>4.8831322127524763E-3</v>
      </c>
      <c r="E53" s="215">
        <f t="shared" si="9"/>
        <v>5.735279793795906E-3</v>
      </c>
      <c r="F53" s="52">
        <f t="shared" si="13"/>
        <v>0.21111219607460227</v>
      </c>
      <c r="H53" s="19">
        <v>815.61300000000006</v>
      </c>
      <c r="I53" s="140">
        <v>901.15700000000015</v>
      </c>
      <c r="J53" s="247">
        <f t="shared" si="10"/>
        <v>6.149035359066162E-3</v>
      </c>
      <c r="K53" s="215">
        <f t="shared" si="11"/>
        <v>6.5118666511873599E-3</v>
      </c>
      <c r="L53" s="52">
        <f t="shared" si="14"/>
        <v>0.10488307567437019</v>
      </c>
      <c r="N53" s="27">
        <f t="shared" ref="N53:N54" si="15">(H53/B53)*10</f>
        <v>3.1856771799628945</v>
      </c>
      <c r="O53" s="152">
        <f t="shared" ref="O53:O54" si="16">(I53/C53)*10</f>
        <v>2.9062549383213736</v>
      </c>
      <c r="P53" s="52">
        <f t="shared" ref="P53:P54" si="17">(O53-N53)/N53</f>
        <v>-8.7712039185582347E-2</v>
      </c>
    </row>
    <row r="54" spans="1:16" ht="20.100000000000001" customHeight="1" x14ac:dyDescent="0.25">
      <c r="A54" s="38" t="s">
        <v>196</v>
      </c>
      <c r="B54" s="19">
        <v>476.03000000000003</v>
      </c>
      <c r="C54" s="140">
        <v>2514.84</v>
      </c>
      <c r="D54" s="247">
        <f t="shared" si="8"/>
        <v>9.0792595537020273E-4</v>
      </c>
      <c r="E54" s="215">
        <f t="shared" si="9"/>
        <v>4.6515556032023526E-3</v>
      </c>
      <c r="F54" s="52">
        <f t="shared" si="13"/>
        <v>4.282944352246707</v>
      </c>
      <c r="H54" s="19">
        <v>209.97200000000007</v>
      </c>
      <c r="I54" s="140">
        <v>778.51400000000012</v>
      </c>
      <c r="J54" s="247">
        <f t="shared" si="10"/>
        <v>1.5830121055130809E-3</v>
      </c>
      <c r="K54" s="215">
        <f t="shared" si="11"/>
        <v>5.6256338840873195E-3</v>
      </c>
      <c r="L54" s="52">
        <f t="shared" si="14"/>
        <v>2.7077038843274335</v>
      </c>
      <c r="N54" s="27">
        <f t="shared" si="15"/>
        <v>4.4108984727853295</v>
      </c>
      <c r="O54" s="152">
        <f t="shared" si="16"/>
        <v>3.0956800432631897</v>
      </c>
      <c r="P54" s="52">
        <f t="shared" si="17"/>
        <v>-0.2981747228227688</v>
      </c>
    </row>
    <row r="55" spans="1:16" ht="20.100000000000001" customHeight="1" x14ac:dyDescent="0.25">
      <c r="A55" s="38" t="s">
        <v>200</v>
      </c>
      <c r="B55" s="19">
        <v>1848.5499999999997</v>
      </c>
      <c r="C55" s="140">
        <v>1406.5300000000002</v>
      </c>
      <c r="D55" s="247">
        <f t="shared" si="8"/>
        <v>3.5257158683267608E-3</v>
      </c>
      <c r="E55" s="215">
        <f t="shared" si="9"/>
        <v>2.6015780338201262E-3</v>
      </c>
      <c r="F55" s="52">
        <f t="shared" si="13"/>
        <v>-0.23911714587108793</v>
      </c>
      <c r="H55" s="19">
        <v>727.78999999999985</v>
      </c>
      <c r="I55" s="140">
        <v>578.74200000000008</v>
      </c>
      <c r="J55" s="247">
        <f t="shared" si="10"/>
        <v>5.4869238768567455E-3</v>
      </c>
      <c r="K55" s="215">
        <f t="shared" si="11"/>
        <v>4.1820578760876021E-3</v>
      </c>
      <c r="L55" s="52">
        <f t="shared" si="14"/>
        <v>-0.20479533931491201</v>
      </c>
      <c r="N55" s="27">
        <f t="shared" ref="N55" si="18">(H55/B55)*10</f>
        <v>3.9370858240242352</v>
      </c>
      <c r="O55" s="152">
        <f t="shared" ref="O55" si="19">(I55/C55)*10</f>
        <v>4.1146793882818002</v>
      </c>
      <c r="P55" s="52">
        <f t="shared" ref="P55" si="20">(O55-N55)/N55</f>
        <v>4.510787221702988E-2</v>
      </c>
    </row>
    <row r="56" spans="1:16" ht="20.100000000000001" customHeight="1" x14ac:dyDescent="0.25">
      <c r="A56" s="38" t="s">
        <v>202</v>
      </c>
      <c r="B56" s="19">
        <v>2000.2899999999997</v>
      </c>
      <c r="C56" s="140">
        <v>1787.1100000000001</v>
      </c>
      <c r="D56" s="247">
        <f t="shared" si="8"/>
        <v>3.8151276374755001E-3</v>
      </c>
      <c r="E56" s="215">
        <f t="shared" si="9"/>
        <v>3.3055150761237126E-3</v>
      </c>
      <c r="F56" s="52">
        <f t="shared" si="13"/>
        <v>-0.10657454669072966</v>
      </c>
      <c r="H56" s="19">
        <v>578.9409999999998</v>
      </c>
      <c r="I56" s="140">
        <v>489.87700000000007</v>
      </c>
      <c r="J56" s="247">
        <f t="shared" si="10"/>
        <v>4.3647277321635647E-3</v>
      </c>
      <c r="K56" s="215">
        <f t="shared" si="11"/>
        <v>3.5399089165192195E-3</v>
      </c>
      <c r="L56" s="52">
        <f t="shared" si="14"/>
        <v>-0.15383951041643237</v>
      </c>
      <c r="N56" s="27">
        <f t="shared" ref="N56" si="21">(H56/B56)*10</f>
        <v>2.8942853286273484</v>
      </c>
      <c r="O56" s="152">
        <f t="shared" ref="O56" si="22">(I56/C56)*10</f>
        <v>2.7411687025420934</v>
      </c>
      <c r="P56" s="52">
        <f t="shared" si="7"/>
        <v>-5.290308615076058E-2</v>
      </c>
    </row>
    <row r="57" spans="1:16" ht="20.100000000000001" customHeight="1" x14ac:dyDescent="0.25">
      <c r="A57" s="38" t="s">
        <v>206</v>
      </c>
      <c r="B57" s="19">
        <v>989.55</v>
      </c>
      <c r="C57" s="140">
        <v>1024.3100000000002</v>
      </c>
      <c r="D57" s="247">
        <f t="shared" si="8"/>
        <v>1.8873561101959624E-3</v>
      </c>
      <c r="E57" s="215">
        <f t="shared" si="9"/>
        <v>1.8946075773871112E-3</v>
      </c>
      <c r="F57" s="52">
        <f t="shared" si="13"/>
        <v>3.5127077964731669E-2</v>
      </c>
      <c r="H57" s="19">
        <v>196.79300000000001</v>
      </c>
      <c r="I57" s="140">
        <v>187.03100000000001</v>
      </c>
      <c r="J57" s="247">
        <f t="shared" si="10"/>
        <v>1.4836535408541884E-3</v>
      </c>
      <c r="K57" s="215">
        <f t="shared" si="11"/>
        <v>1.351508040927633E-3</v>
      </c>
      <c r="L57" s="52">
        <f t="shared" si="14"/>
        <v>-4.9605422957117375E-2</v>
      </c>
      <c r="N57" s="27">
        <f t="shared" ref="N57" si="23">(H57/B57)*10</f>
        <v>1.9887120408266385</v>
      </c>
      <c r="O57" s="152">
        <f t="shared" ref="O57" si="24">(I57/C57)*10</f>
        <v>1.825921840067948</v>
      </c>
      <c r="P57" s="52">
        <f t="shared" ref="P57" si="25">(O57-N57)/N57</f>
        <v>-8.1857100181796219E-2</v>
      </c>
    </row>
    <row r="58" spans="1:16" ht="20.100000000000001" customHeight="1" x14ac:dyDescent="0.25">
      <c r="A58" s="38" t="s">
        <v>201</v>
      </c>
      <c r="B58" s="19">
        <v>390.90000000000003</v>
      </c>
      <c r="C58" s="140">
        <v>462.14</v>
      </c>
      <c r="D58" s="247">
        <f t="shared" si="8"/>
        <v>7.4555859074892808E-4</v>
      </c>
      <c r="E58" s="215">
        <f t="shared" si="9"/>
        <v>8.5479390595979672E-4</v>
      </c>
      <c r="F58" s="52">
        <f t="shared" si="13"/>
        <v>0.18224609874648234</v>
      </c>
      <c r="H58" s="19">
        <v>145.398</v>
      </c>
      <c r="I58" s="140">
        <v>167.82399999999998</v>
      </c>
      <c r="J58" s="247">
        <f t="shared" si="10"/>
        <v>1.0961785100746331E-3</v>
      </c>
      <c r="K58" s="215">
        <f t="shared" si="11"/>
        <v>1.2127159960682403E-3</v>
      </c>
      <c r="L58" s="52">
        <f t="shared" si="14"/>
        <v>0.15423871029862851</v>
      </c>
      <c r="N58" s="27">
        <f t="shared" si="12"/>
        <v>3.7195702225633149</v>
      </c>
      <c r="O58" s="152">
        <f t="shared" si="12"/>
        <v>3.6314536720474311</v>
      </c>
      <c r="P58" s="52">
        <f t="shared" si="7"/>
        <v>-2.3689981703090141E-2</v>
      </c>
    </row>
    <row r="59" spans="1:16" ht="20.100000000000001" customHeight="1" x14ac:dyDescent="0.25">
      <c r="A59" s="38" t="s">
        <v>224</v>
      </c>
      <c r="B59" s="19">
        <v>291.60000000000008</v>
      </c>
      <c r="C59" s="140">
        <v>253.58</v>
      </c>
      <c r="D59" s="247">
        <f t="shared" si="8"/>
        <v>5.5616496562391269E-4</v>
      </c>
      <c r="E59" s="215">
        <f t="shared" si="9"/>
        <v>4.690324115490658E-4</v>
      </c>
      <c r="F59" s="52">
        <f>(C59-B59)/B59</f>
        <v>-0.13038408779149541</v>
      </c>
      <c r="H59" s="19">
        <v>99.594999999999985</v>
      </c>
      <c r="I59" s="140">
        <v>85.075000000000017</v>
      </c>
      <c r="J59" s="247">
        <f t="shared" si="10"/>
        <v>7.5086245141530881E-4</v>
      </c>
      <c r="K59" s="215">
        <f t="shared" si="11"/>
        <v>6.1476197305215927E-4</v>
      </c>
      <c r="L59" s="52">
        <f>(I59-H59)/H59</f>
        <v>-0.1457904513278776</v>
      </c>
      <c r="N59" s="27">
        <f t="shared" si="12"/>
        <v>3.4154663923182427</v>
      </c>
      <c r="O59" s="152">
        <f t="shared" si="12"/>
        <v>3.3549570155375035</v>
      </c>
      <c r="P59" s="52">
        <f>(O59-N59)/N59</f>
        <v>-1.7716285224422468E-2</v>
      </c>
    </row>
    <row r="60" spans="1:16" ht="20.100000000000001" customHeight="1" x14ac:dyDescent="0.25">
      <c r="A60" s="38" t="s">
        <v>208</v>
      </c>
      <c r="B60" s="19">
        <v>83.19</v>
      </c>
      <c r="C60" s="140">
        <v>159.12</v>
      </c>
      <c r="D60" s="247">
        <f t="shared" si="8"/>
        <v>1.5866722733283019E-4</v>
      </c>
      <c r="E60" s="215">
        <f t="shared" si="9"/>
        <v>2.9431515626503408E-4</v>
      </c>
      <c r="F60" s="52">
        <f>(C60-B60)/B60</f>
        <v>0.91272989542012273</v>
      </c>
      <c r="H60" s="19">
        <v>50.844000000000001</v>
      </c>
      <c r="I60" s="140">
        <v>67.72399999999999</v>
      </c>
      <c r="J60" s="247">
        <f t="shared" si="10"/>
        <v>3.8332095466398879E-4</v>
      </c>
      <c r="K60" s="215">
        <f t="shared" si="11"/>
        <v>4.8938160285612005E-4</v>
      </c>
      <c r="L60" s="52">
        <f>(I60-H60)/H60</f>
        <v>0.33199590905514886</v>
      </c>
      <c r="N60" s="27">
        <f t="shared" si="12"/>
        <v>6.1117922827262898</v>
      </c>
      <c r="O60" s="152">
        <f t="shared" si="12"/>
        <v>4.2561588738059317</v>
      </c>
      <c r="P60" s="52">
        <f>(O60-N60)/N60</f>
        <v>-0.30361526097097902</v>
      </c>
    </row>
    <row r="61" spans="1:16" ht="20.100000000000001" customHeight="1" thickBot="1" x14ac:dyDescent="0.3">
      <c r="A61" s="8" t="s">
        <v>17</v>
      </c>
      <c r="B61" s="19">
        <f>B62-SUM(B39:B60)</f>
        <v>516.53000000014435</v>
      </c>
      <c r="C61" s="140">
        <f>C62-SUM(C39:C60)</f>
        <v>513.81999999994878</v>
      </c>
      <c r="D61" s="247">
        <f t="shared" si="8"/>
        <v>9.8517108948491033E-4</v>
      </c>
      <c r="E61" s="215">
        <f t="shared" si="9"/>
        <v>9.5038344389193532E-4</v>
      </c>
      <c r="F61" s="52">
        <f t="shared" si="13"/>
        <v>-5.2465490875550705E-3</v>
      </c>
      <c r="H61" s="19">
        <f>H62-SUM(H39:H60)</f>
        <v>217.61600000003818</v>
      </c>
      <c r="I61" s="140">
        <f>I62-SUM(I39:I60)</f>
        <v>194.35299999997369</v>
      </c>
      <c r="J61" s="247">
        <f t="shared" si="10"/>
        <v>1.6406414300639844E-3</v>
      </c>
      <c r="K61" s="215">
        <f t="shared" si="11"/>
        <v>1.4044176755637979E-3</v>
      </c>
      <c r="L61" s="52">
        <f t="shared" si="14"/>
        <v>-0.10689930887462508</v>
      </c>
      <c r="N61" s="27">
        <f t="shared" si="12"/>
        <v>4.2130369968826082</v>
      </c>
      <c r="O61" s="152">
        <f t="shared" si="12"/>
        <v>3.7825113853098955</v>
      </c>
      <c r="P61" s="52">
        <f t="shared" si="7"/>
        <v>-0.10218889886114828</v>
      </c>
    </row>
    <row r="62" spans="1:16" ht="26.25" customHeight="1" thickBot="1" x14ac:dyDescent="0.3">
      <c r="A62" s="12" t="s">
        <v>18</v>
      </c>
      <c r="B62" s="17">
        <v>524304.87000000011</v>
      </c>
      <c r="C62" s="145">
        <v>540644.94000000006</v>
      </c>
      <c r="D62" s="253">
        <f>SUM(D39:D61)</f>
        <v>1</v>
      </c>
      <c r="E62" s="254">
        <f>SUM(E39:E61)</f>
        <v>0.99999999999999989</v>
      </c>
      <c r="F62" s="57">
        <f t="shared" si="13"/>
        <v>3.1165207372573032E-2</v>
      </c>
      <c r="G62" s="1"/>
      <c r="H62" s="17">
        <v>132640.80500000005</v>
      </c>
      <c r="I62" s="145">
        <v>138386.894</v>
      </c>
      <c r="J62" s="253">
        <f>SUM(J39:J61)</f>
        <v>1</v>
      </c>
      <c r="K62" s="254">
        <f>SUM(K39:K61)</f>
        <v>1</v>
      </c>
      <c r="L62" s="57">
        <f t="shared" si="14"/>
        <v>4.3320673453391259E-2</v>
      </c>
      <c r="M62" s="1"/>
      <c r="N62" s="29">
        <f t="shared" si="12"/>
        <v>2.5298411780916705</v>
      </c>
      <c r="O62" s="146">
        <f t="shared" si="12"/>
        <v>2.5596631682153537</v>
      </c>
      <c r="P62" s="57">
        <f t="shared" si="7"/>
        <v>1.178808787758712E-2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F66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155</v>
      </c>
      <c r="B68" s="39">
        <v>176709.47999999992</v>
      </c>
      <c r="C68" s="147">
        <v>158628.81000000003</v>
      </c>
      <c r="D68" s="247">
        <f>B68/$B$96</f>
        <v>0.21706678125671036</v>
      </c>
      <c r="E68" s="246">
        <f>C68/$C$96</f>
        <v>0.19778948425110468</v>
      </c>
      <c r="F68" s="61">
        <f t="shared" ref="F68:F87" si="26">(C68-B68)/B68</f>
        <v>-0.10231861923876356</v>
      </c>
      <c r="H68" s="19">
        <v>53369.915999999968</v>
      </c>
      <c r="I68" s="147">
        <v>51621.39499999999</v>
      </c>
      <c r="J68" s="245">
        <f>H68/$H$96</f>
        <v>0.2180585596877288</v>
      </c>
      <c r="K68" s="246">
        <f>I68/$I$96</f>
        <v>0.19903264957942357</v>
      </c>
      <c r="L68" s="61">
        <f t="shared" ref="L68:L87" si="27">(I68-H68)/H68</f>
        <v>-3.2762296271929302E-2</v>
      </c>
      <c r="N68" s="41">
        <f t="shared" ref="N68:O96" si="28">(H68/B68)*10</f>
        <v>3.0202067257512155</v>
      </c>
      <c r="O68" s="149">
        <f t="shared" si="28"/>
        <v>3.2542256983457154</v>
      </c>
      <c r="P68" s="61">
        <f t="shared" si="7"/>
        <v>7.7484422042763443E-2</v>
      </c>
    </row>
    <row r="69" spans="1:16" ht="20.100000000000001" customHeight="1" x14ac:dyDescent="0.25">
      <c r="A69" s="38" t="s">
        <v>153</v>
      </c>
      <c r="B69" s="19">
        <v>174218.59</v>
      </c>
      <c r="C69" s="140">
        <v>165644.18999999997</v>
      </c>
      <c r="D69" s="247">
        <f t="shared" ref="D69:D95" si="29">B69/$B$96</f>
        <v>0.21400701629806462</v>
      </c>
      <c r="E69" s="215">
        <f t="shared" ref="E69:E95" si="30">C69/$C$96</f>
        <v>0.20653675022394721</v>
      </c>
      <c r="F69" s="52">
        <f t="shared" si="26"/>
        <v>-4.9216332195089071E-2</v>
      </c>
      <c r="H69" s="19">
        <v>49166.967999999993</v>
      </c>
      <c r="I69" s="140">
        <v>51209.680999999982</v>
      </c>
      <c r="J69" s="214">
        <f t="shared" ref="J69:J96" si="31">H69/$H$96</f>
        <v>0.20088617389415897</v>
      </c>
      <c r="K69" s="215">
        <f t="shared" ref="K69:K96" si="32">I69/$I$96</f>
        <v>0.19744523551808441</v>
      </c>
      <c r="L69" s="52">
        <f t="shared" si="27"/>
        <v>4.1546450454296655E-2</v>
      </c>
      <c r="N69" s="40">
        <f t="shared" si="28"/>
        <v>2.8221424590797111</v>
      </c>
      <c r="O69" s="143">
        <f t="shared" si="28"/>
        <v>3.0915470684483406</v>
      </c>
      <c r="P69" s="52">
        <f t="shared" si="7"/>
        <v>9.5461024124374377E-2</v>
      </c>
    </row>
    <row r="70" spans="1:16" ht="20.100000000000001" customHeight="1" x14ac:dyDescent="0.25">
      <c r="A70" s="38" t="s">
        <v>154</v>
      </c>
      <c r="B70" s="19">
        <v>123474.23000000003</v>
      </c>
      <c r="C70" s="140">
        <v>119470.88999999998</v>
      </c>
      <c r="D70" s="247">
        <f t="shared" si="29"/>
        <v>0.15167354730629484</v>
      </c>
      <c r="E70" s="215">
        <f t="shared" si="30"/>
        <v>0.14896465349592203</v>
      </c>
      <c r="F70" s="52">
        <f t="shared" si="26"/>
        <v>-3.2422473904069209E-2</v>
      </c>
      <c r="H70" s="19">
        <v>32885.374000000003</v>
      </c>
      <c r="I70" s="140">
        <v>33853.730000000003</v>
      </c>
      <c r="J70" s="214">
        <f t="shared" si="31"/>
        <v>0.13436291129317668</v>
      </c>
      <c r="K70" s="215">
        <f t="shared" si="32"/>
        <v>0.13052722771336228</v>
      </c>
      <c r="L70" s="52">
        <f t="shared" si="27"/>
        <v>2.9446403741675543E-2</v>
      </c>
      <c r="N70" s="40">
        <f t="shared" si="28"/>
        <v>2.6633390627339808</v>
      </c>
      <c r="O70" s="143">
        <f t="shared" si="28"/>
        <v>2.8336383867233272</v>
      </c>
      <c r="P70" s="52">
        <f t="shared" si="7"/>
        <v>6.3942036660751017E-2</v>
      </c>
    </row>
    <row r="71" spans="1:16" ht="20.100000000000001" customHeight="1" x14ac:dyDescent="0.25">
      <c r="A71" s="38" t="s">
        <v>156</v>
      </c>
      <c r="B71" s="19">
        <v>92831.310000000027</v>
      </c>
      <c r="C71" s="140">
        <v>91013.770000000019</v>
      </c>
      <c r="D71" s="247">
        <f t="shared" si="29"/>
        <v>0.11403232957022953</v>
      </c>
      <c r="E71" s="215">
        <f t="shared" si="30"/>
        <v>0.11348232788261266</v>
      </c>
      <c r="F71" s="52">
        <f t="shared" si="26"/>
        <v>-1.9578954557465663E-2</v>
      </c>
      <c r="H71" s="19">
        <v>32315.072000000007</v>
      </c>
      <c r="I71" s="140">
        <v>33735.988000000005</v>
      </c>
      <c r="J71" s="214">
        <f t="shared" si="31"/>
        <v>0.13203277397935684</v>
      </c>
      <c r="K71" s="215">
        <f t="shared" si="32"/>
        <v>0.13007325892335225</v>
      </c>
      <c r="L71" s="52">
        <f t="shared" si="27"/>
        <v>4.3970689590293877E-2</v>
      </c>
      <c r="N71" s="40">
        <f t="shared" si="28"/>
        <v>3.4810531058971375</v>
      </c>
      <c r="O71" s="143">
        <f t="shared" si="28"/>
        <v>3.7066905370473058</v>
      </c>
      <c r="P71" s="52">
        <f t="shared" si="7"/>
        <v>6.4818727059326786E-2</v>
      </c>
    </row>
    <row r="72" spans="1:16" ht="20.100000000000001" customHeight="1" x14ac:dyDescent="0.25">
      <c r="A72" s="38" t="s">
        <v>158</v>
      </c>
      <c r="B72" s="19">
        <v>54253.029999999984</v>
      </c>
      <c r="C72" s="140">
        <v>48859.469999999979</v>
      </c>
      <c r="D72" s="247">
        <f t="shared" si="29"/>
        <v>6.6643456794302974E-2</v>
      </c>
      <c r="E72" s="215">
        <f t="shared" si="30"/>
        <v>6.0921401176005266E-2</v>
      </c>
      <c r="F72" s="52">
        <f t="shared" si="26"/>
        <v>-9.9414908254893908E-2</v>
      </c>
      <c r="H72" s="19">
        <v>20757.792999999998</v>
      </c>
      <c r="I72" s="140">
        <v>19917.329000000002</v>
      </c>
      <c r="J72" s="214">
        <f t="shared" si="31"/>
        <v>8.4812096085667837E-2</v>
      </c>
      <c r="K72" s="215">
        <f t="shared" si="32"/>
        <v>7.6793716315010321E-2</v>
      </c>
      <c r="L72" s="52">
        <f t="shared" si="27"/>
        <v>-4.0489082823014777E-2</v>
      </c>
      <c r="N72" s="40">
        <f t="shared" si="28"/>
        <v>3.8261075925160313</v>
      </c>
      <c r="O72" s="143">
        <f t="shared" si="28"/>
        <v>4.0764521186987928</v>
      </c>
      <c r="P72" s="52">
        <f t="shared" ref="P72:P90" si="33">(O72-N72)/N72</f>
        <v>6.5430602806999485E-2</v>
      </c>
    </row>
    <row r="73" spans="1:16" ht="20.100000000000001" customHeight="1" x14ac:dyDescent="0.25">
      <c r="A73" s="38" t="s">
        <v>157</v>
      </c>
      <c r="B73" s="19">
        <v>21302.040000000005</v>
      </c>
      <c r="C73" s="140">
        <v>35138.189999999981</v>
      </c>
      <c r="D73" s="247">
        <f t="shared" si="29"/>
        <v>2.6167046934899574E-2</v>
      </c>
      <c r="E73" s="215">
        <f t="shared" si="30"/>
        <v>4.3812750518757083E-2</v>
      </c>
      <c r="F73" s="52">
        <f t="shared" si="26"/>
        <v>0.64952229927274441</v>
      </c>
      <c r="H73" s="19">
        <v>6718.8059999999996</v>
      </c>
      <c r="I73" s="140">
        <v>12934.803000000005</v>
      </c>
      <c r="J73" s="214">
        <f t="shared" si="31"/>
        <v>2.7451666949996161E-2</v>
      </c>
      <c r="K73" s="215">
        <f t="shared" si="32"/>
        <v>4.9871726885293947E-2</v>
      </c>
      <c r="L73" s="52">
        <f t="shared" si="27"/>
        <v>0.92516393537780461</v>
      </c>
      <c r="N73" s="40">
        <f t="shared" si="28"/>
        <v>3.1540669344344474</v>
      </c>
      <c r="O73" s="143">
        <f t="shared" si="28"/>
        <v>3.6811238712068017</v>
      </c>
      <c r="P73" s="52">
        <f t="shared" si="33"/>
        <v>0.16710391622264681</v>
      </c>
    </row>
    <row r="74" spans="1:16" ht="20.100000000000001" customHeight="1" x14ac:dyDescent="0.25">
      <c r="A74" s="38" t="s">
        <v>159</v>
      </c>
      <c r="B74" s="19">
        <v>37610.819999999992</v>
      </c>
      <c r="C74" s="140">
        <v>28317.78000000001</v>
      </c>
      <c r="D74" s="247">
        <f t="shared" si="29"/>
        <v>4.6200462124757022E-2</v>
      </c>
      <c r="E74" s="215">
        <f t="shared" si="30"/>
        <v>3.5308586765142147E-2</v>
      </c>
      <c r="F74" s="52">
        <f t="shared" si="26"/>
        <v>-0.24708421672274056</v>
      </c>
      <c r="H74" s="19">
        <v>9390.253999999999</v>
      </c>
      <c r="I74" s="140">
        <v>7776.1129999999985</v>
      </c>
      <c r="J74" s="214">
        <f t="shared" si="31"/>
        <v>3.836665701969505E-2</v>
      </c>
      <c r="K74" s="215">
        <f t="shared" si="32"/>
        <v>2.9981761899673581E-2</v>
      </c>
      <c r="L74" s="52">
        <f t="shared" si="27"/>
        <v>-0.17189535022162347</v>
      </c>
      <c r="N74" s="40">
        <f t="shared" si="28"/>
        <v>2.4966895164742491</v>
      </c>
      <c r="O74" s="143">
        <f t="shared" si="28"/>
        <v>2.7460178728699765</v>
      </c>
      <c r="P74" s="52">
        <f t="shared" si="33"/>
        <v>9.9863581254517178E-2</v>
      </c>
    </row>
    <row r="75" spans="1:16" ht="20.100000000000001" customHeight="1" x14ac:dyDescent="0.25">
      <c r="A75" s="38" t="s">
        <v>195</v>
      </c>
      <c r="B75" s="19">
        <v>15388.269999999993</v>
      </c>
      <c r="C75" s="140">
        <v>31538.87</v>
      </c>
      <c r="D75" s="247">
        <f t="shared" si="29"/>
        <v>1.8902677083364166E-2</v>
      </c>
      <c r="E75" s="215">
        <f t="shared" si="30"/>
        <v>3.9324866845831072E-2</v>
      </c>
      <c r="F75" s="52">
        <f t="shared" si="26"/>
        <v>1.0495396818485778</v>
      </c>
      <c r="H75" s="19">
        <v>3384.9349999999995</v>
      </c>
      <c r="I75" s="140">
        <v>7146.7250000000004</v>
      </c>
      <c r="J75" s="214">
        <f t="shared" si="31"/>
        <v>1.3830152004297377E-2</v>
      </c>
      <c r="K75" s="215">
        <f t="shared" si="32"/>
        <v>2.7555078907989725E-2</v>
      </c>
      <c r="L75" s="52">
        <f t="shared" si="27"/>
        <v>1.1113330093487768</v>
      </c>
      <c r="N75" s="40">
        <f t="shared" si="28"/>
        <v>2.1996852147772303</v>
      </c>
      <c r="O75" s="143">
        <f t="shared" si="28"/>
        <v>2.2660054085640988</v>
      </c>
      <c r="P75" s="52">
        <f t="shared" si="33"/>
        <v>3.0149856598270113E-2</v>
      </c>
    </row>
    <row r="76" spans="1:16" ht="20.100000000000001" customHeight="1" x14ac:dyDescent="0.25">
      <c r="A76" s="38" t="s">
        <v>197</v>
      </c>
      <c r="B76" s="19">
        <v>23259.46</v>
      </c>
      <c r="C76" s="140">
        <v>14334.129999999997</v>
      </c>
      <c r="D76" s="247">
        <f t="shared" si="29"/>
        <v>2.8571506836923555E-2</v>
      </c>
      <c r="E76" s="215">
        <f t="shared" si="30"/>
        <v>1.7872794859195414E-2</v>
      </c>
      <c r="F76" s="52">
        <f t="shared" si="26"/>
        <v>-0.38372902896283928</v>
      </c>
      <c r="H76" s="19">
        <v>8102.2549999999974</v>
      </c>
      <c r="I76" s="140">
        <v>5330.0569999999998</v>
      </c>
      <c r="J76" s="214">
        <f t="shared" si="31"/>
        <v>3.3104156572453657E-2</v>
      </c>
      <c r="K76" s="215">
        <f t="shared" si="32"/>
        <v>2.055069157118582E-2</v>
      </c>
      <c r="L76" s="52">
        <f t="shared" si="27"/>
        <v>-0.34215141340281174</v>
      </c>
      <c r="N76" s="40">
        <f t="shared" si="28"/>
        <v>3.4834235188607119</v>
      </c>
      <c r="O76" s="143">
        <f t="shared" si="28"/>
        <v>3.7184377426463975</v>
      </c>
      <c r="P76" s="52">
        <f t="shared" si="33"/>
        <v>6.7466451470290734E-2</v>
      </c>
    </row>
    <row r="77" spans="1:16" ht="20.100000000000001" customHeight="1" x14ac:dyDescent="0.25">
      <c r="A77" s="38" t="s">
        <v>160</v>
      </c>
      <c r="B77" s="19">
        <v>630.99000000000012</v>
      </c>
      <c r="C77" s="140">
        <v>2025.4999999999998</v>
      </c>
      <c r="D77" s="247">
        <f t="shared" si="29"/>
        <v>7.7509688956796071E-4</v>
      </c>
      <c r="E77" s="215">
        <f t="shared" si="30"/>
        <v>2.5255349286842184E-3</v>
      </c>
      <c r="F77" s="52">
        <f t="shared" si="26"/>
        <v>2.2100350243268507</v>
      </c>
      <c r="H77" s="19">
        <v>1105.1839999999997</v>
      </c>
      <c r="I77" s="140">
        <v>3729.9039999999995</v>
      </c>
      <c r="J77" s="214">
        <f t="shared" si="31"/>
        <v>4.5155557529811922E-3</v>
      </c>
      <c r="K77" s="215">
        <f t="shared" si="32"/>
        <v>1.4381104497406365E-2</v>
      </c>
      <c r="L77" s="52">
        <f t="shared" si="27"/>
        <v>2.3749167559429023</v>
      </c>
      <c r="N77" s="40">
        <f t="shared" si="28"/>
        <v>17.515079478280157</v>
      </c>
      <c r="O77" s="143">
        <f t="shared" si="28"/>
        <v>18.414732164897558</v>
      </c>
      <c r="P77" s="52">
        <f t="shared" si="33"/>
        <v>5.1364464987614183E-2</v>
      </c>
    </row>
    <row r="78" spans="1:16" ht="20.100000000000001" customHeight="1" x14ac:dyDescent="0.25">
      <c r="A78" s="38" t="s">
        <v>161</v>
      </c>
      <c r="B78" s="19">
        <v>13252.299999999996</v>
      </c>
      <c r="C78" s="140">
        <v>10961.490000000002</v>
      </c>
      <c r="D78" s="247">
        <f t="shared" si="29"/>
        <v>1.6278889538061586E-2</v>
      </c>
      <c r="E78" s="215">
        <f t="shared" si="30"/>
        <v>1.366755164918429E-2</v>
      </c>
      <c r="F78" s="52">
        <f t="shared" si="26"/>
        <v>-0.17286131463972251</v>
      </c>
      <c r="H78" s="19">
        <v>3836.1370000000011</v>
      </c>
      <c r="I78" s="140">
        <v>3673.1849999999999</v>
      </c>
      <c r="J78" s="214">
        <f t="shared" si="31"/>
        <v>1.5673671080629125E-2</v>
      </c>
      <c r="K78" s="215">
        <f t="shared" si="32"/>
        <v>1.4162417403586151E-2</v>
      </c>
      <c r="L78" s="52">
        <f t="shared" si="27"/>
        <v>-4.2478149242324008E-2</v>
      </c>
      <c r="N78" s="40">
        <f t="shared" si="28"/>
        <v>2.8946952604453586</v>
      </c>
      <c r="O78" s="143">
        <f t="shared" si="28"/>
        <v>3.3509906043795135</v>
      </c>
      <c r="P78" s="52">
        <f t="shared" si="33"/>
        <v>0.1576315649419871</v>
      </c>
    </row>
    <row r="79" spans="1:16" ht="20.100000000000001" customHeight="1" x14ac:dyDescent="0.25">
      <c r="A79" s="38" t="s">
        <v>164</v>
      </c>
      <c r="B79" s="19">
        <v>6094.0300000000025</v>
      </c>
      <c r="C79" s="140">
        <v>5364.8300000000008</v>
      </c>
      <c r="D79" s="247">
        <f t="shared" si="29"/>
        <v>7.4857980283900543E-3</v>
      </c>
      <c r="E79" s="215">
        <f t="shared" si="30"/>
        <v>6.689244903210545E-3</v>
      </c>
      <c r="F79" s="52">
        <f t="shared" si="26"/>
        <v>-0.11965809160768839</v>
      </c>
      <c r="H79" s="19">
        <v>3252.9320000000012</v>
      </c>
      <c r="I79" s="140">
        <v>2729.5830000000005</v>
      </c>
      <c r="J79" s="214">
        <f t="shared" si="31"/>
        <v>1.3290814748183673E-2</v>
      </c>
      <c r="K79" s="215">
        <f t="shared" si="32"/>
        <v>1.0524243615209391E-2</v>
      </c>
      <c r="L79" s="52">
        <f t="shared" si="27"/>
        <v>-0.16088531822983093</v>
      </c>
      <c r="N79" s="40">
        <f t="shared" si="28"/>
        <v>5.3378995508719189</v>
      </c>
      <c r="O79" s="143">
        <f t="shared" si="28"/>
        <v>5.0879207728856279</v>
      </c>
      <c r="P79" s="52">
        <f t="shared" si="33"/>
        <v>-4.6830925835885807E-2</v>
      </c>
    </row>
    <row r="80" spans="1:16" ht="20.100000000000001" customHeight="1" x14ac:dyDescent="0.25">
      <c r="A80" s="38" t="s">
        <v>211</v>
      </c>
      <c r="B80" s="19">
        <v>4474.8700000000008</v>
      </c>
      <c r="C80" s="140">
        <v>11487.31</v>
      </c>
      <c r="D80" s="247">
        <f t="shared" si="29"/>
        <v>5.4968506921202875E-3</v>
      </c>
      <c r="E80" s="215">
        <f t="shared" si="30"/>
        <v>1.4323180766044686E-2</v>
      </c>
      <c r="F80" s="52">
        <f t="shared" si="26"/>
        <v>1.5670712221807555</v>
      </c>
      <c r="H80" s="19">
        <v>969.72900000000004</v>
      </c>
      <c r="I80" s="140">
        <v>2496.1709999999994</v>
      </c>
      <c r="J80" s="214">
        <f t="shared" si="31"/>
        <v>3.9621143309916717E-3</v>
      </c>
      <c r="K80" s="215">
        <f t="shared" si="32"/>
        <v>9.6242948865159356E-3</v>
      </c>
      <c r="L80" s="52">
        <f t="shared" si="27"/>
        <v>1.5740913182961418</v>
      </c>
      <c r="N80" s="40">
        <f t="shared" si="28"/>
        <v>2.167055132327866</v>
      </c>
      <c r="O80" s="143">
        <f t="shared" si="28"/>
        <v>2.172981315904245</v>
      </c>
      <c r="P80" s="52">
        <f t="shared" si="33"/>
        <v>2.7346713463690868E-3</v>
      </c>
    </row>
    <row r="81" spans="1:16" ht="20.100000000000001" customHeight="1" x14ac:dyDescent="0.25">
      <c r="A81" s="38" t="s">
        <v>210</v>
      </c>
      <c r="B81" s="19">
        <v>5311.8599999999988</v>
      </c>
      <c r="C81" s="140">
        <v>7644.9700000000012</v>
      </c>
      <c r="D81" s="247">
        <f t="shared" si="29"/>
        <v>6.5249943165826179E-3</v>
      </c>
      <c r="E81" s="215">
        <f t="shared" si="30"/>
        <v>9.5322827764714856E-3</v>
      </c>
      <c r="F81" s="52">
        <f t="shared" si="26"/>
        <v>0.43922656094098922</v>
      </c>
      <c r="H81" s="19">
        <v>1524.9230000000007</v>
      </c>
      <c r="I81" s="140">
        <v>2313.0710000000004</v>
      </c>
      <c r="J81" s="214">
        <f t="shared" si="31"/>
        <v>6.2305234472299119E-3</v>
      </c>
      <c r="K81" s="215">
        <f t="shared" si="32"/>
        <v>8.9183302736264118E-3</v>
      </c>
      <c r="L81" s="52">
        <f t="shared" si="27"/>
        <v>0.51684445706438908</v>
      </c>
      <c r="N81" s="40">
        <f t="shared" si="28"/>
        <v>2.8707891397740171</v>
      </c>
      <c r="O81" s="143">
        <f t="shared" si="28"/>
        <v>3.0256116112947469</v>
      </c>
      <c r="P81" s="52">
        <f t="shared" si="33"/>
        <v>5.3930283271489993E-2</v>
      </c>
    </row>
    <row r="82" spans="1:16" ht="20.100000000000001" customHeight="1" x14ac:dyDescent="0.25">
      <c r="A82" s="38" t="s">
        <v>209</v>
      </c>
      <c r="B82" s="19">
        <v>7369.73</v>
      </c>
      <c r="C82" s="140">
        <v>8634.68</v>
      </c>
      <c r="D82" s="247">
        <f t="shared" si="29"/>
        <v>9.0528452114228206E-3</v>
      </c>
      <c r="E82" s="215">
        <f t="shared" si="30"/>
        <v>1.0766322358929178E-2</v>
      </c>
      <c r="F82" s="52">
        <f t="shared" si="26"/>
        <v>0.17164129486426244</v>
      </c>
      <c r="H82" s="19">
        <v>1973.0920000000006</v>
      </c>
      <c r="I82" s="140">
        <v>2199.4769999999994</v>
      </c>
      <c r="J82" s="214">
        <f t="shared" si="31"/>
        <v>8.0616503059772592E-3</v>
      </c>
      <c r="K82" s="215">
        <f t="shared" si="32"/>
        <v>8.4803546087625446E-3</v>
      </c>
      <c r="L82" s="52">
        <f t="shared" si="27"/>
        <v>0.11473616030068481</v>
      </c>
      <c r="N82" s="40">
        <f t="shared" si="28"/>
        <v>2.6772921124654507</v>
      </c>
      <c r="O82" s="143">
        <f t="shared" si="28"/>
        <v>2.547259423626584</v>
      </c>
      <c r="P82" s="52">
        <f t="shared" si="33"/>
        <v>-4.8568734145010027E-2</v>
      </c>
    </row>
    <row r="83" spans="1:16" ht="20.100000000000001" customHeight="1" x14ac:dyDescent="0.25">
      <c r="A83" s="38" t="s">
        <v>212</v>
      </c>
      <c r="B83" s="19">
        <v>4815.38</v>
      </c>
      <c r="C83" s="140">
        <v>7972.82</v>
      </c>
      <c r="D83" s="247">
        <f t="shared" si="29"/>
        <v>5.9151271178430175E-3</v>
      </c>
      <c r="E83" s="215">
        <f t="shared" si="30"/>
        <v>9.9410690644838855E-3</v>
      </c>
      <c r="F83" s="52">
        <f t="shared" si="26"/>
        <v>0.65569903102143534</v>
      </c>
      <c r="H83" s="19">
        <v>1314.796</v>
      </c>
      <c r="I83" s="140">
        <v>2140.261</v>
      </c>
      <c r="J83" s="214">
        <f t="shared" si="31"/>
        <v>5.3719875077784885E-3</v>
      </c>
      <c r="K83" s="215">
        <f t="shared" si="32"/>
        <v>8.2520400237441616E-3</v>
      </c>
      <c r="L83" s="52">
        <f t="shared" si="27"/>
        <v>0.62782743482639125</v>
      </c>
      <c r="N83" s="40">
        <f t="shared" si="28"/>
        <v>2.730409645760044</v>
      </c>
      <c r="O83" s="143">
        <f t="shared" si="28"/>
        <v>2.6844466575189205</v>
      </c>
      <c r="P83" s="52">
        <f t="shared" si="33"/>
        <v>-1.6833733470176436E-2</v>
      </c>
    </row>
    <row r="84" spans="1:16" ht="20.100000000000001" customHeight="1" x14ac:dyDescent="0.25">
      <c r="A84" s="38" t="s">
        <v>214</v>
      </c>
      <c r="B84" s="19">
        <v>7251.1100000000015</v>
      </c>
      <c r="C84" s="140">
        <v>6642.92</v>
      </c>
      <c r="D84" s="247">
        <f t="shared" si="29"/>
        <v>8.9071345138831606E-3</v>
      </c>
      <c r="E84" s="215">
        <f t="shared" si="30"/>
        <v>8.2828568197753499E-3</v>
      </c>
      <c r="F84" s="52">
        <f t="shared" si="26"/>
        <v>-8.3875434243860778E-2</v>
      </c>
      <c r="H84" s="19">
        <v>1516.393</v>
      </c>
      <c r="I84" s="140">
        <v>1382.7129999999997</v>
      </c>
      <c r="J84" s="214">
        <f t="shared" si="31"/>
        <v>6.1956716120848748E-3</v>
      </c>
      <c r="K84" s="215">
        <f t="shared" si="32"/>
        <v>5.3312203592699023E-3</v>
      </c>
      <c r="L84" s="52">
        <f t="shared" si="27"/>
        <v>-8.8156566272727638E-2</v>
      </c>
      <c r="N84" s="40">
        <f t="shared" si="28"/>
        <v>2.0912563731621776</v>
      </c>
      <c r="O84" s="143">
        <f t="shared" si="28"/>
        <v>2.0814837451000461</v>
      </c>
      <c r="P84" s="52">
        <f t="shared" si="33"/>
        <v>-4.6730894344409763E-3</v>
      </c>
    </row>
    <row r="85" spans="1:16" ht="20.100000000000001" customHeight="1" x14ac:dyDescent="0.25">
      <c r="A85" s="38" t="s">
        <v>165</v>
      </c>
      <c r="B85" s="19">
        <v>5011.79</v>
      </c>
      <c r="C85" s="140">
        <v>5680.4800000000014</v>
      </c>
      <c r="D85" s="247">
        <f t="shared" si="29"/>
        <v>6.1563936673605111E-3</v>
      </c>
      <c r="E85" s="215">
        <f t="shared" si="30"/>
        <v>7.0828193787667902E-3</v>
      </c>
      <c r="F85" s="52">
        <f t="shared" si="26"/>
        <v>0.13342338765191705</v>
      </c>
      <c r="H85" s="19">
        <v>1085.3489999999999</v>
      </c>
      <c r="I85" s="140">
        <v>1279.1719999999996</v>
      </c>
      <c r="J85" s="214">
        <f t="shared" si="31"/>
        <v>4.4345140003315148E-3</v>
      </c>
      <c r="K85" s="215">
        <f t="shared" si="32"/>
        <v>4.9320052747084883E-3</v>
      </c>
      <c r="L85" s="52">
        <f t="shared" si="27"/>
        <v>0.17858126740799471</v>
      </c>
      <c r="N85" s="40">
        <f t="shared" si="28"/>
        <v>2.1655915351600923</v>
      </c>
      <c r="O85" s="143">
        <f t="shared" si="28"/>
        <v>2.2518730811480707</v>
      </c>
      <c r="P85" s="52">
        <f t="shared" si="33"/>
        <v>3.9842022185222495E-2</v>
      </c>
    </row>
    <row r="86" spans="1:16" ht="20.100000000000001" customHeight="1" x14ac:dyDescent="0.25">
      <c r="A86" s="38" t="s">
        <v>216</v>
      </c>
      <c r="B86" s="19">
        <v>3109.44</v>
      </c>
      <c r="C86" s="140">
        <v>3564.8099999999995</v>
      </c>
      <c r="D86" s="247">
        <f t="shared" si="29"/>
        <v>3.8195807735434779E-3</v>
      </c>
      <c r="E86" s="215">
        <f t="shared" si="30"/>
        <v>4.4448541935930824E-3</v>
      </c>
      <c r="F86" s="52">
        <f t="shared" si="26"/>
        <v>0.14644759184933603</v>
      </c>
      <c r="H86" s="19">
        <v>1048.623</v>
      </c>
      <c r="I86" s="140">
        <v>1234.6959999999999</v>
      </c>
      <c r="J86" s="214">
        <f t="shared" si="31"/>
        <v>4.2844590768219568E-3</v>
      </c>
      <c r="K86" s="215">
        <f t="shared" si="32"/>
        <v>4.7605225760581635E-3</v>
      </c>
      <c r="L86" s="52">
        <f t="shared" si="27"/>
        <v>0.17744508751000107</v>
      </c>
      <c r="N86" s="40">
        <f t="shared" si="28"/>
        <v>3.3723853812905218</v>
      </c>
      <c r="O86" s="143">
        <f t="shared" si="28"/>
        <v>3.4635674832599777</v>
      </c>
      <c r="P86" s="52">
        <f t="shared" si="33"/>
        <v>2.7037865386121115E-2</v>
      </c>
    </row>
    <row r="87" spans="1:16" ht="20.100000000000001" customHeight="1" x14ac:dyDescent="0.25">
      <c r="A87" s="38" t="s">
        <v>213</v>
      </c>
      <c r="B87" s="19">
        <v>2021.1200000000006</v>
      </c>
      <c r="C87" s="140">
        <v>3238.24</v>
      </c>
      <c r="D87" s="247">
        <f t="shared" si="29"/>
        <v>2.4827078486879296E-3</v>
      </c>
      <c r="E87" s="215">
        <f t="shared" si="30"/>
        <v>4.0376638990187036E-3</v>
      </c>
      <c r="F87" s="52">
        <f t="shared" si="26"/>
        <v>0.60220075997466693</v>
      </c>
      <c r="H87" s="19">
        <v>665.69400000000007</v>
      </c>
      <c r="I87" s="140">
        <v>1073.8949999999998</v>
      </c>
      <c r="J87" s="214">
        <f t="shared" si="31"/>
        <v>2.7198895129001712E-3</v>
      </c>
      <c r="K87" s="215">
        <f t="shared" si="32"/>
        <v>4.1405345055106528E-3</v>
      </c>
      <c r="L87" s="52">
        <f t="shared" si="27"/>
        <v>0.61319615318749998</v>
      </c>
      <c r="N87" s="40">
        <f t="shared" si="28"/>
        <v>3.2936886478784033</v>
      </c>
      <c r="O87" s="143">
        <f t="shared" si="28"/>
        <v>3.3162921834082706</v>
      </c>
      <c r="P87" s="52">
        <f t="shared" si="33"/>
        <v>6.8626813115523566E-3</v>
      </c>
    </row>
    <row r="88" spans="1:16" ht="20.100000000000001" customHeight="1" x14ac:dyDescent="0.25">
      <c r="A88" s="38" t="s">
        <v>162</v>
      </c>
      <c r="B88" s="19">
        <v>3562.3399999999983</v>
      </c>
      <c r="C88" s="140">
        <v>3853.4499999999989</v>
      </c>
      <c r="D88" s="247">
        <f t="shared" si="29"/>
        <v>4.3759150756486273E-3</v>
      </c>
      <c r="E88" s="215">
        <f t="shared" si="30"/>
        <v>4.8047507138672917E-3</v>
      </c>
      <c r="F88" s="52">
        <f t="shared" ref="F88:F94" si="34">(C88-B88)/B88</f>
        <v>8.1718757895091629E-2</v>
      </c>
      <c r="H88" s="19">
        <v>880.79699999999991</v>
      </c>
      <c r="I88" s="140">
        <v>1042.2760000000001</v>
      </c>
      <c r="J88" s="214">
        <f t="shared" si="31"/>
        <v>3.5987563704854356E-3</v>
      </c>
      <c r="K88" s="215">
        <f t="shared" si="32"/>
        <v>4.0186235546916804E-3</v>
      </c>
      <c r="L88" s="52">
        <f t="shared" ref="L88:L95" si="35">(I88-H88)/H88</f>
        <v>0.18333282243241084</v>
      </c>
      <c r="N88" s="40">
        <f t="shared" si="28"/>
        <v>2.4725236782564277</v>
      </c>
      <c r="O88" s="143">
        <f t="shared" si="28"/>
        <v>2.7047866197822739</v>
      </c>
      <c r="P88" s="52">
        <f t="shared" si="33"/>
        <v>9.3937600504450228E-2</v>
      </c>
    </row>
    <row r="89" spans="1:16" ht="20.100000000000001" customHeight="1" x14ac:dyDescent="0.25">
      <c r="A89" s="38" t="s">
        <v>163</v>
      </c>
      <c r="B89" s="19">
        <v>3716.4900000000016</v>
      </c>
      <c r="C89" s="140">
        <v>2974.4700000000007</v>
      </c>
      <c r="D89" s="247">
        <f t="shared" si="29"/>
        <v>4.5652701930465316E-3</v>
      </c>
      <c r="E89" s="215">
        <f t="shared" si="30"/>
        <v>3.7087770324973337E-3</v>
      </c>
      <c r="F89" s="52">
        <f t="shared" si="34"/>
        <v>-0.19965612715223249</v>
      </c>
      <c r="H89" s="19">
        <v>1316.8740000000005</v>
      </c>
      <c r="I89" s="140">
        <v>1038.1689999999999</v>
      </c>
      <c r="J89" s="214">
        <f t="shared" si="31"/>
        <v>5.3804777907130018E-3</v>
      </c>
      <c r="K89" s="215">
        <f t="shared" si="32"/>
        <v>4.0027885100978114E-3</v>
      </c>
      <c r="L89" s="52">
        <f t="shared" si="35"/>
        <v>-0.21164135672813078</v>
      </c>
      <c r="N89" s="40">
        <f t="shared" si="28"/>
        <v>3.543327171605466</v>
      </c>
      <c r="O89" s="143">
        <f t="shared" si="28"/>
        <v>3.4902654926760048</v>
      </c>
      <c r="P89" s="52">
        <f t="shared" si="33"/>
        <v>-1.4975100056995049E-2</v>
      </c>
    </row>
    <row r="90" spans="1:16" ht="20.100000000000001" customHeight="1" x14ac:dyDescent="0.25">
      <c r="A90" s="38" t="s">
        <v>167</v>
      </c>
      <c r="B90" s="19">
        <v>4436.8499999999995</v>
      </c>
      <c r="C90" s="140">
        <v>4595.9699999999993</v>
      </c>
      <c r="D90" s="247">
        <f t="shared" si="29"/>
        <v>5.4501476005635674E-3</v>
      </c>
      <c r="E90" s="215">
        <f t="shared" si="30"/>
        <v>5.7305765323055081E-3</v>
      </c>
      <c r="F90" s="52">
        <f t="shared" si="34"/>
        <v>3.5863281382061581E-2</v>
      </c>
      <c r="H90" s="19">
        <v>843.89099999999996</v>
      </c>
      <c r="I90" s="140">
        <v>943.10000000000025</v>
      </c>
      <c r="J90" s="214">
        <f t="shared" si="31"/>
        <v>3.4479660037957951E-3</v>
      </c>
      <c r="K90" s="215">
        <f t="shared" si="32"/>
        <v>3.6362382655167392E-3</v>
      </c>
      <c r="L90" s="52">
        <f t="shared" si="35"/>
        <v>0.11756139122232645</v>
      </c>
      <c r="N90" s="40">
        <f t="shared" si="28"/>
        <v>1.9020048007032018</v>
      </c>
      <c r="O90" s="143">
        <f t="shared" si="28"/>
        <v>2.0520151349987064</v>
      </c>
      <c r="P90" s="52">
        <f t="shared" si="33"/>
        <v>7.886958762672068E-2</v>
      </c>
    </row>
    <row r="91" spans="1:16" ht="20.100000000000001" customHeight="1" x14ac:dyDescent="0.25">
      <c r="A91" s="38" t="s">
        <v>215</v>
      </c>
      <c r="B91" s="19">
        <v>1058.47</v>
      </c>
      <c r="C91" s="140">
        <v>953.6099999999999</v>
      </c>
      <c r="D91" s="247">
        <f t="shared" si="29"/>
        <v>1.3002057159400295E-3</v>
      </c>
      <c r="E91" s="215">
        <f t="shared" si="30"/>
        <v>1.1890275800259479E-3</v>
      </c>
      <c r="F91" s="52">
        <f t="shared" si="34"/>
        <v>-9.9067521989286547E-2</v>
      </c>
      <c r="H91" s="19">
        <v>701.23699999999974</v>
      </c>
      <c r="I91" s="140">
        <v>803.84100000000001</v>
      </c>
      <c r="J91" s="214">
        <f t="shared" si="31"/>
        <v>2.8651109403984056E-3</v>
      </c>
      <c r="K91" s="215">
        <f t="shared" si="32"/>
        <v>3.0993080305283006E-3</v>
      </c>
      <c r="L91" s="52">
        <f t="shared" si="35"/>
        <v>0.1463185770288794</v>
      </c>
      <c r="N91" s="40">
        <f t="shared" si="28"/>
        <v>6.6250059047493046</v>
      </c>
      <c r="O91" s="143">
        <f t="shared" si="28"/>
        <v>8.4294522918174106</v>
      </c>
      <c r="P91" s="52">
        <f t="shared" ref="P91:P93" si="36">(O91-N91)/N91</f>
        <v>0.27236902321468764</v>
      </c>
    </row>
    <row r="92" spans="1:16" ht="20.100000000000001" customHeight="1" x14ac:dyDescent="0.25">
      <c r="A92" s="38" t="s">
        <v>221</v>
      </c>
      <c r="B92" s="19">
        <v>1696.8900000000003</v>
      </c>
      <c r="C92" s="140">
        <v>2203.66</v>
      </c>
      <c r="D92" s="247">
        <f t="shared" si="29"/>
        <v>2.0844294853151028E-3</v>
      </c>
      <c r="E92" s="215">
        <f t="shared" si="30"/>
        <v>2.7476772653390593E-3</v>
      </c>
      <c r="F92" s="52">
        <f t="shared" si="34"/>
        <v>0.29864634714094573</v>
      </c>
      <c r="H92" s="19">
        <v>487.28099999999995</v>
      </c>
      <c r="I92" s="140">
        <v>702.96999999999991</v>
      </c>
      <c r="J92" s="214">
        <f t="shared" si="31"/>
        <v>1.9909304901884468E-3</v>
      </c>
      <c r="K92" s="215">
        <f t="shared" si="32"/>
        <v>2.7103874599833538E-3</v>
      </c>
      <c r="L92" s="52">
        <f t="shared" si="35"/>
        <v>0.44263782088774234</v>
      </c>
      <c r="N92" s="40">
        <f t="shared" si="28"/>
        <v>2.8716121846436709</v>
      </c>
      <c r="O92" s="143">
        <f t="shared" si="28"/>
        <v>3.1900111632465986</v>
      </c>
      <c r="P92" s="52">
        <f t="shared" si="36"/>
        <v>0.11087812633809285</v>
      </c>
    </row>
    <row r="93" spans="1:16" ht="20.100000000000001" customHeight="1" x14ac:dyDescent="0.25">
      <c r="A93" s="38" t="s">
        <v>166</v>
      </c>
      <c r="B93" s="19">
        <v>397.92000000000007</v>
      </c>
      <c r="C93" s="140">
        <v>1199.8699999999997</v>
      </c>
      <c r="D93" s="247">
        <f t="shared" si="29"/>
        <v>4.8879784829693488E-4</v>
      </c>
      <c r="E93" s="215">
        <f t="shared" si="30"/>
        <v>1.4960817550631117E-3</v>
      </c>
      <c r="F93" s="52">
        <f t="shared" si="34"/>
        <v>2.0153548451950125</v>
      </c>
      <c r="H93" s="19">
        <v>154.01299999999995</v>
      </c>
      <c r="I93" s="140">
        <v>578.71500000000026</v>
      </c>
      <c r="J93" s="214">
        <f t="shared" si="31"/>
        <v>6.2926561385605675E-4</v>
      </c>
      <c r="K93" s="215">
        <f t="shared" si="32"/>
        <v>2.2313069958949422E-3</v>
      </c>
      <c r="L93" s="52">
        <f t="shared" si="35"/>
        <v>2.7575724127184098</v>
      </c>
      <c r="N93" s="40">
        <f t="shared" si="28"/>
        <v>3.8704513470044208</v>
      </c>
      <c r="O93" s="143">
        <f t="shared" si="28"/>
        <v>4.8231475076466648</v>
      </c>
      <c r="P93" s="52">
        <f t="shared" si="36"/>
        <v>0.24614601120863946</v>
      </c>
    </row>
    <row r="94" spans="1:16" ht="20.100000000000001" customHeight="1" x14ac:dyDescent="0.25">
      <c r="A94" s="38" t="s">
        <v>220</v>
      </c>
      <c r="B94" s="19">
        <v>380.2999999999999</v>
      </c>
      <c r="C94" s="140">
        <v>946.09999999999991</v>
      </c>
      <c r="D94" s="247">
        <f t="shared" si="29"/>
        <v>4.6715375378800824E-4</v>
      </c>
      <c r="E94" s="215">
        <f t="shared" si="30"/>
        <v>1.1796635872762967E-3</v>
      </c>
      <c r="F94" s="52">
        <f t="shared" si="34"/>
        <v>1.4877728109387329</v>
      </c>
      <c r="H94" s="19">
        <v>198.99199999999999</v>
      </c>
      <c r="I94" s="140">
        <v>469.654</v>
      </c>
      <c r="J94" s="214">
        <f t="shared" si="31"/>
        <v>8.1304060717241066E-4</v>
      </c>
      <c r="K94" s="215">
        <f t="shared" si="32"/>
        <v>1.8108088711197095E-3</v>
      </c>
      <c r="L94" s="52">
        <f t="shared" si="35"/>
        <v>1.360165232773177</v>
      </c>
      <c r="N94" s="40">
        <f t="shared" ref="N94" si="37">(H94/B94)*10</f>
        <v>5.2325006573757573</v>
      </c>
      <c r="O94" s="143">
        <f t="shared" ref="O94" si="38">(I94/C94)*10</f>
        <v>4.9641052742839022</v>
      </c>
      <c r="P94" s="52">
        <f t="shared" ref="P94" si="39">(O94-N94)/N94</f>
        <v>-5.1293903367890394E-2</v>
      </c>
    </row>
    <row r="95" spans="1:16" ht="20.100000000000001" customHeight="1" thickBot="1" x14ac:dyDescent="0.3">
      <c r="A95" s="8" t="s">
        <v>17</v>
      </c>
      <c r="B95" s="19">
        <f>B96-SUM(B68:B94)</f>
        <v>20439.759999999893</v>
      </c>
      <c r="C95" s="140">
        <f>C96-SUM(C68:C94)</f>
        <v>19117.029999999795</v>
      </c>
      <c r="D95" s="247">
        <f t="shared" si="29"/>
        <v>2.510783752439109E-2</v>
      </c>
      <c r="E95" s="215">
        <f t="shared" si="30"/>
        <v>2.3836448776945719E-2</v>
      </c>
      <c r="F95" s="52">
        <f>(C95-B95)/B95</f>
        <v>-6.471357785023428E-2</v>
      </c>
      <c r="H95" s="19">
        <f>H96-SUM(H68:H94)</f>
        <v>5783.0729999999458</v>
      </c>
      <c r="I95" s="140">
        <f>I96-SUM(I68:I94)</f>
        <v>6004.7679999999527</v>
      </c>
      <c r="J95" s="214">
        <f t="shared" si="31"/>
        <v>2.3628453320949237E-2</v>
      </c>
      <c r="K95" s="215">
        <f t="shared" si="32"/>
        <v>2.3152122974393216E-2</v>
      </c>
      <c r="L95" s="52">
        <f t="shared" si="35"/>
        <v>3.8335155029170315E-2</v>
      </c>
      <c r="N95" s="40">
        <f t="shared" si="28"/>
        <v>2.8293252954046313</v>
      </c>
      <c r="O95" s="143">
        <f t="shared" si="28"/>
        <v>3.1410569528844268</v>
      </c>
      <c r="P95" s="52">
        <f>(O95-N95)/N95</f>
        <v>0.1101787970390353</v>
      </c>
    </row>
    <row r="96" spans="1:16" ht="26.25" customHeight="1" thickBot="1" x14ac:dyDescent="0.3">
      <c r="A96" s="12" t="s">
        <v>18</v>
      </c>
      <c r="B96" s="17">
        <v>814078.86999999988</v>
      </c>
      <c r="C96" s="145">
        <v>802008.30999999971</v>
      </c>
      <c r="D96" s="243">
        <f>SUM(D68:D95)</f>
        <v>0.99999999999999989</v>
      </c>
      <c r="E96" s="244">
        <f>SUM(E68:E95)</f>
        <v>1</v>
      </c>
      <c r="F96" s="57">
        <f>(C96-B96)/B96</f>
        <v>-1.4827261147313864E-2</v>
      </c>
      <c r="G96" s="1"/>
      <c r="H96" s="17">
        <v>244750.38299999991</v>
      </c>
      <c r="I96" s="145">
        <v>259361.44199999998</v>
      </c>
      <c r="J96" s="255">
        <f t="shared" si="31"/>
        <v>1</v>
      </c>
      <c r="K96" s="244">
        <f t="shared" si="32"/>
        <v>1</v>
      </c>
      <c r="L96" s="57">
        <f>(I96-H96)/H96</f>
        <v>5.9697798307429294E-2</v>
      </c>
      <c r="M96" s="1"/>
      <c r="N96" s="37">
        <f t="shared" si="28"/>
        <v>3.0064701593348069</v>
      </c>
      <c r="O96" s="150">
        <f t="shared" si="28"/>
        <v>3.2338996836578922</v>
      </c>
      <c r="P96" s="57">
        <f>(O96-N96)/N96</f>
        <v>7.5646692722672798E-2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142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47"/>
      <c r="M4" s="359" t="s">
        <v>104</v>
      </c>
      <c r="N4" s="360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138</v>
      </c>
      <c r="K5" s="344" t="str">
        <f>E5</f>
        <v>jan-nov</v>
      </c>
      <c r="L5" s="349"/>
      <c r="M5" s="350" t="str">
        <f>E5</f>
        <v>jan-nov</v>
      </c>
      <c r="N5" s="351"/>
      <c r="O5" s="131" t="str">
        <f>I5</f>
        <v>2022/2021</v>
      </c>
      <c r="Q5" s="344" t="str">
        <f>E5</f>
        <v>jan-nov</v>
      </c>
      <c r="R5" s="345"/>
      <c r="S5" s="131" t="str">
        <f>O5</f>
        <v>2022/2021</v>
      </c>
    </row>
    <row r="6" spans="1:19" ht="19.5" customHeight="1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290134.27999999985</v>
      </c>
      <c r="F7" s="145">
        <v>281973.54999999987</v>
      </c>
      <c r="G7" s="243">
        <f>E7/E15</f>
        <v>0.43225407827710438</v>
      </c>
      <c r="H7" s="244">
        <f>F7/F15</f>
        <v>0.43078884607501883</v>
      </c>
      <c r="I7" s="164">
        <f t="shared" ref="I7:I18" si="0">(F7-E7)/E7</f>
        <v>-2.8127424308496001E-2</v>
      </c>
      <c r="J7" s="1"/>
      <c r="K7" s="17">
        <v>290134.27999999985</v>
      </c>
      <c r="L7" s="145">
        <v>281973.54999999987</v>
      </c>
      <c r="M7" s="243">
        <f>K7/K15</f>
        <v>0.43225407827710438</v>
      </c>
      <c r="N7" s="244">
        <f>L7/L15</f>
        <v>0.43078884607501883</v>
      </c>
      <c r="O7" s="164">
        <f t="shared" ref="O7:O18" si="1">(L7-K7)/K7</f>
        <v>-2.8127424308496001E-2</v>
      </c>
      <c r="P7" s="1"/>
      <c r="Q7" s="187">
        <f t="shared" ref="Q7:Q18" si="2">(K7/E7)*10</f>
        <v>10</v>
      </c>
      <c r="R7" s="188">
        <f t="shared" ref="R7:R18" si="3">(L7/F7)*10</f>
        <v>10</v>
      </c>
      <c r="S7" s="55">
        <f>(R7-Q7)/Q7</f>
        <v>0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275200.30999999988</v>
      </c>
      <c r="F8" s="181">
        <v>258597.26999999984</v>
      </c>
      <c r="G8" s="245">
        <f>E8/E7</f>
        <v>0.94852738531965275</v>
      </c>
      <c r="H8" s="246">
        <f>F8/F7</f>
        <v>0.91709761429751113</v>
      </c>
      <c r="I8" s="206">
        <f t="shared" si="0"/>
        <v>-6.0330745993709252E-2</v>
      </c>
      <c r="K8" s="180">
        <v>275200.30999999988</v>
      </c>
      <c r="L8" s="181">
        <v>258597.26999999984</v>
      </c>
      <c r="M8" s="250">
        <f>K8/K7</f>
        <v>0.94852738531965275</v>
      </c>
      <c r="N8" s="246">
        <f>L8/L7</f>
        <v>0.91709761429751113</v>
      </c>
      <c r="O8" s="207">
        <f t="shared" si="1"/>
        <v>-6.0330745993709252E-2</v>
      </c>
      <c r="Q8" s="189">
        <f t="shared" si="2"/>
        <v>10</v>
      </c>
      <c r="R8" s="190">
        <f t="shared" si="3"/>
        <v>10</v>
      </c>
      <c r="S8" s="182">
        <f t="shared" ref="S8:S18" si="4">(R8-Q8)/Q8</f>
        <v>0</v>
      </c>
    </row>
    <row r="9" spans="1:19" ht="24" customHeight="1" x14ac:dyDescent="0.25">
      <c r="A9" s="8"/>
      <c r="B9" t="s">
        <v>37</v>
      </c>
      <c r="E9" s="19">
        <v>14848.729999999996</v>
      </c>
      <c r="F9" s="140">
        <v>23364.020000000004</v>
      </c>
      <c r="G9" s="247">
        <f>E9/E7</f>
        <v>5.117881968307917E-2</v>
      </c>
      <c r="H9" s="215">
        <f>F9/F7</f>
        <v>8.2858906447076386E-2</v>
      </c>
      <c r="I9" s="182">
        <f t="shared" si="0"/>
        <v>0.57346924619142581</v>
      </c>
      <c r="K9" s="19">
        <v>14848.729999999996</v>
      </c>
      <c r="L9" s="140">
        <v>23364.020000000004</v>
      </c>
      <c r="M9" s="247">
        <f>K9/K7</f>
        <v>5.117881968307917E-2</v>
      </c>
      <c r="N9" s="215">
        <f>L9/L7</f>
        <v>8.2858906447076386E-2</v>
      </c>
      <c r="O9" s="182">
        <f t="shared" si="1"/>
        <v>0.57346924619142581</v>
      </c>
      <c r="Q9" s="189">
        <f t="shared" si="2"/>
        <v>10</v>
      </c>
      <c r="R9" s="190">
        <f t="shared" si="3"/>
        <v>10</v>
      </c>
      <c r="S9" s="182">
        <f t="shared" si="4"/>
        <v>0</v>
      </c>
    </row>
    <row r="10" spans="1:19" ht="24" customHeight="1" thickBot="1" x14ac:dyDescent="0.3">
      <c r="A10" s="8"/>
      <c r="B10" t="s">
        <v>36</v>
      </c>
      <c r="E10" s="19">
        <v>85.24</v>
      </c>
      <c r="F10" s="140">
        <v>12.260000000000002</v>
      </c>
      <c r="G10" s="247">
        <f>E10/E7</f>
        <v>2.9379499726816161E-4</v>
      </c>
      <c r="H10" s="215">
        <f>F10/F7</f>
        <v>4.3479255412431441E-5</v>
      </c>
      <c r="I10" s="186">
        <f t="shared" si="0"/>
        <v>-0.85617081182543397</v>
      </c>
      <c r="K10" s="19">
        <v>85.24</v>
      </c>
      <c r="L10" s="140">
        <v>12.260000000000002</v>
      </c>
      <c r="M10" s="247">
        <f>K10/K7</f>
        <v>2.9379499726816161E-4</v>
      </c>
      <c r="N10" s="215">
        <f>L10/L7</f>
        <v>4.3479255412431441E-5</v>
      </c>
      <c r="O10" s="209">
        <f t="shared" si="1"/>
        <v>-0.85617081182543397</v>
      </c>
      <c r="Q10" s="189">
        <f t="shared" si="2"/>
        <v>10</v>
      </c>
      <c r="R10" s="190">
        <f t="shared" si="3"/>
        <v>10</v>
      </c>
      <c r="S10" s="182">
        <f t="shared" si="4"/>
        <v>0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381078.0799999999</v>
      </c>
      <c r="F11" s="145">
        <v>372578.10000000068</v>
      </c>
      <c r="G11" s="243">
        <f>E11/E15</f>
        <v>0.56774592172289562</v>
      </c>
      <c r="H11" s="244">
        <f>F11/F15</f>
        <v>0.56921115392498112</v>
      </c>
      <c r="I11" s="164">
        <f t="shared" si="0"/>
        <v>-2.2305087713256105E-2</v>
      </c>
      <c r="J11" s="1"/>
      <c r="K11" s="17">
        <v>381078.0799999999</v>
      </c>
      <c r="L11" s="145">
        <v>372578.10000000068</v>
      </c>
      <c r="M11" s="243">
        <f>K11/K15</f>
        <v>0.56774592172289562</v>
      </c>
      <c r="N11" s="244">
        <f>L11/L15</f>
        <v>0.56921115392498112</v>
      </c>
      <c r="O11" s="164">
        <f t="shared" si="1"/>
        <v>-2.2305087713256105E-2</v>
      </c>
      <c r="Q11" s="191">
        <f t="shared" si="2"/>
        <v>10</v>
      </c>
      <c r="R11" s="192">
        <f t="shared" si="3"/>
        <v>10</v>
      </c>
      <c r="S11" s="57">
        <f t="shared" si="4"/>
        <v>0</v>
      </c>
    </row>
    <row r="12" spans="1:19" s="3" customFormat="1" ht="24" customHeight="1" x14ac:dyDescent="0.25">
      <c r="A12" s="46"/>
      <c r="B12" s="3" t="s">
        <v>33</v>
      </c>
      <c r="E12" s="31">
        <v>372214.47999999986</v>
      </c>
      <c r="F12" s="141">
        <v>365165.48000000068</v>
      </c>
      <c r="G12" s="247">
        <f>E12/E11</f>
        <v>0.97674072463050077</v>
      </c>
      <c r="H12" s="215">
        <f>F12/F11</f>
        <v>0.98010452036767604</v>
      </c>
      <c r="I12" s="206">
        <f t="shared" si="0"/>
        <v>-1.8938005850818021E-2</v>
      </c>
      <c r="K12" s="31">
        <v>372214.47999999986</v>
      </c>
      <c r="L12" s="141">
        <v>365165.48000000068</v>
      </c>
      <c r="M12" s="247">
        <f>K12/K11</f>
        <v>0.97674072463050077</v>
      </c>
      <c r="N12" s="215">
        <f>L12/L11</f>
        <v>0.98010452036767604</v>
      </c>
      <c r="O12" s="206">
        <f t="shared" si="1"/>
        <v>-1.8938005850818021E-2</v>
      </c>
      <c r="Q12" s="189">
        <f t="shared" si="2"/>
        <v>10</v>
      </c>
      <c r="R12" s="190">
        <f t="shared" si="3"/>
        <v>10</v>
      </c>
      <c r="S12" s="182">
        <f t="shared" si="4"/>
        <v>0</v>
      </c>
    </row>
    <row r="13" spans="1:19" ht="24" customHeight="1" x14ac:dyDescent="0.25">
      <c r="A13" s="8"/>
      <c r="B13" s="3" t="s">
        <v>37</v>
      </c>
      <c r="D13" s="3"/>
      <c r="E13" s="19">
        <v>8583.7699999999986</v>
      </c>
      <c r="F13" s="140">
        <v>7387.0600000000013</v>
      </c>
      <c r="G13" s="247">
        <f>E13/E11</f>
        <v>2.25249639129073E-2</v>
      </c>
      <c r="H13" s="215">
        <f>F13/F11</f>
        <v>1.9826876566282313E-2</v>
      </c>
      <c r="I13" s="182">
        <f t="shared" si="0"/>
        <v>-0.13941543168095108</v>
      </c>
      <c r="K13" s="19">
        <v>8583.7699999999986</v>
      </c>
      <c r="L13" s="140">
        <v>7387.0600000000013</v>
      </c>
      <c r="M13" s="247">
        <f>K13/K11</f>
        <v>2.25249639129073E-2</v>
      </c>
      <c r="N13" s="215">
        <f>L13/L11</f>
        <v>1.9826876566282313E-2</v>
      </c>
      <c r="O13" s="182">
        <f t="shared" si="1"/>
        <v>-0.13941543168095108</v>
      </c>
      <c r="Q13" s="189">
        <f t="shared" si="2"/>
        <v>10</v>
      </c>
      <c r="R13" s="190">
        <f t="shared" si="3"/>
        <v>10</v>
      </c>
      <c r="S13" s="182">
        <f t="shared" si="4"/>
        <v>0</v>
      </c>
    </row>
    <row r="14" spans="1:19" ht="24" customHeight="1" thickBot="1" x14ac:dyDescent="0.3">
      <c r="A14" s="8"/>
      <c r="B14" t="s">
        <v>36</v>
      </c>
      <c r="E14" s="19">
        <v>279.82999999999987</v>
      </c>
      <c r="F14" s="140">
        <v>25.559999999999995</v>
      </c>
      <c r="G14" s="247">
        <f>E14/E11</f>
        <v>7.343114565917828E-4</v>
      </c>
      <c r="H14" s="215">
        <f>F14/F11</f>
        <v>6.8603066041723733E-5</v>
      </c>
      <c r="I14" s="186">
        <f t="shared" si="0"/>
        <v>-0.90865882857449165</v>
      </c>
      <c r="K14" s="19">
        <v>279.82999999999987</v>
      </c>
      <c r="L14" s="140">
        <v>25.559999999999995</v>
      </c>
      <c r="M14" s="247">
        <f>K14/K11</f>
        <v>7.343114565917828E-4</v>
      </c>
      <c r="N14" s="215">
        <f>L14/L11</f>
        <v>6.8603066041723733E-5</v>
      </c>
      <c r="O14" s="209">
        <f t="shared" si="1"/>
        <v>-0.90865882857449165</v>
      </c>
      <c r="Q14" s="189">
        <f t="shared" si="2"/>
        <v>10</v>
      </c>
      <c r="R14" s="190">
        <f t="shared" si="3"/>
        <v>10</v>
      </c>
      <c r="S14" s="182">
        <f t="shared" si="4"/>
        <v>0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671212.35999999975</v>
      </c>
      <c r="F15" s="145">
        <v>654551.65000000061</v>
      </c>
      <c r="G15" s="243">
        <f>G7+G11</f>
        <v>1</v>
      </c>
      <c r="H15" s="244">
        <f>H7+H11</f>
        <v>1</v>
      </c>
      <c r="I15" s="164">
        <f t="shared" si="0"/>
        <v>-2.4821816451650495E-2</v>
      </c>
      <c r="J15" s="1"/>
      <c r="K15" s="17">
        <v>671212.35999999975</v>
      </c>
      <c r="L15" s="145">
        <v>654551.65000000061</v>
      </c>
      <c r="M15" s="243">
        <f>M7+M11</f>
        <v>1</v>
      </c>
      <c r="N15" s="244">
        <f>N7+N11</f>
        <v>1</v>
      </c>
      <c r="O15" s="164">
        <f t="shared" si="1"/>
        <v>-2.4821816451650495E-2</v>
      </c>
      <c r="Q15" s="191">
        <f t="shared" si="2"/>
        <v>10</v>
      </c>
      <c r="R15" s="192">
        <f t="shared" si="3"/>
        <v>10</v>
      </c>
      <c r="S15" s="57">
        <f t="shared" si="4"/>
        <v>0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647414.7899999998</v>
      </c>
      <c r="F16" s="181">
        <f t="shared" ref="F16:F17" si="5">F8+F12</f>
        <v>623762.75000000047</v>
      </c>
      <c r="G16" s="245">
        <f>E16/E15</f>
        <v>0.9645453936515711</v>
      </c>
      <c r="H16" s="246">
        <f>F16/F15</f>
        <v>0.95296184800695238</v>
      </c>
      <c r="I16" s="207">
        <f t="shared" si="0"/>
        <v>-3.6533054797835786E-2</v>
      </c>
      <c r="J16" s="3"/>
      <c r="K16" s="180">
        <f t="shared" ref="K16:L18" si="6">K8+K12</f>
        <v>647414.7899999998</v>
      </c>
      <c r="L16" s="181">
        <f t="shared" si="6"/>
        <v>623762.75000000047</v>
      </c>
      <c r="M16" s="250">
        <f>K16/K15</f>
        <v>0.9645453936515711</v>
      </c>
      <c r="N16" s="246">
        <f>L16/L15</f>
        <v>0.95296184800695238</v>
      </c>
      <c r="O16" s="207">
        <f t="shared" si="1"/>
        <v>-3.6533054797835786E-2</v>
      </c>
      <c r="P16" s="3"/>
      <c r="Q16" s="189">
        <f t="shared" si="2"/>
        <v>10</v>
      </c>
      <c r="R16" s="190">
        <f t="shared" si="3"/>
        <v>10</v>
      </c>
      <c r="S16" s="182">
        <f t="shared" si="4"/>
        <v>0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23432.499999999993</v>
      </c>
      <c r="F17" s="140">
        <f t="shared" si="5"/>
        <v>30751.080000000005</v>
      </c>
      <c r="G17" s="248">
        <f>E17/E15</f>
        <v>3.4910709927928024E-2</v>
      </c>
      <c r="H17" s="215">
        <f>F17/F15</f>
        <v>4.6980371984395697E-2</v>
      </c>
      <c r="I17" s="182">
        <f t="shared" si="0"/>
        <v>0.31232604288915033</v>
      </c>
      <c r="K17" s="19">
        <f t="shared" si="6"/>
        <v>23432.499999999993</v>
      </c>
      <c r="L17" s="140">
        <f t="shared" si="6"/>
        <v>30751.080000000005</v>
      </c>
      <c r="M17" s="247">
        <f>K17/K15</f>
        <v>3.4910709927928024E-2</v>
      </c>
      <c r="N17" s="215">
        <f>L17/L15</f>
        <v>4.6980371984395697E-2</v>
      </c>
      <c r="O17" s="182">
        <f t="shared" si="1"/>
        <v>0.31232604288915033</v>
      </c>
      <c r="Q17" s="189">
        <f t="shared" si="2"/>
        <v>10</v>
      </c>
      <c r="R17" s="190">
        <f t="shared" si="3"/>
        <v>10</v>
      </c>
      <c r="S17" s="182">
        <f t="shared" si="4"/>
        <v>0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365.06999999999988</v>
      </c>
      <c r="F18" s="142">
        <f>F10+F14</f>
        <v>37.819999999999993</v>
      </c>
      <c r="G18" s="249">
        <f>E18/E15</f>
        <v>5.4389642050095739E-4</v>
      </c>
      <c r="H18" s="221">
        <f>F18/F15</f>
        <v>5.7780008651723603E-5</v>
      </c>
      <c r="I18" s="208">
        <f t="shared" si="0"/>
        <v>-0.89640342947927798</v>
      </c>
      <c r="K18" s="21">
        <f t="shared" si="6"/>
        <v>365.06999999999988</v>
      </c>
      <c r="L18" s="142">
        <f t="shared" si="6"/>
        <v>37.819999999999993</v>
      </c>
      <c r="M18" s="249">
        <f>K18/K15</f>
        <v>5.4389642050095739E-4</v>
      </c>
      <c r="N18" s="221">
        <f>L18/L15</f>
        <v>5.7780008651723603E-5</v>
      </c>
      <c r="O18" s="208">
        <f t="shared" si="1"/>
        <v>-0.89640342947927798</v>
      </c>
      <c r="Q18" s="193">
        <f t="shared" si="2"/>
        <v>10</v>
      </c>
      <c r="R18" s="194">
        <f t="shared" si="3"/>
        <v>10</v>
      </c>
      <c r="S18" s="186">
        <f t="shared" si="4"/>
        <v>0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79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151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168</v>
      </c>
      <c r="C5" s="349"/>
      <c r="D5" s="357" t="str">
        <f>B5</f>
        <v>jan-out</v>
      </c>
      <c r="E5" s="349"/>
      <c r="F5" s="131" t="s">
        <v>138</v>
      </c>
      <c r="H5" s="344" t="str">
        <f>B5</f>
        <v>jan-out</v>
      </c>
      <c r="I5" s="349"/>
      <c r="J5" s="357" t="str">
        <f>B5</f>
        <v>jan-out</v>
      </c>
      <c r="K5" s="345"/>
      <c r="L5" s="131" t="str">
        <f>F5</f>
        <v>2022/2021</v>
      </c>
      <c r="N5" s="344" t="str">
        <f>B5</f>
        <v>jan-out</v>
      </c>
      <c r="O5" s="345"/>
      <c r="P5" s="131" t="str">
        <f>L5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92815.910000000018</v>
      </c>
      <c r="C7" s="147">
        <v>89805.460000000021</v>
      </c>
      <c r="D7" s="247">
        <f>B7/$B$33</f>
        <v>0.13828099053479886</v>
      </c>
      <c r="E7" s="246">
        <f>C7/$C$33</f>
        <v>0.13720148746092081</v>
      </c>
      <c r="F7" s="52">
        <f>(C7-B7)/B7</f>
        <v>-3.243463324337386E-2</v>
      </c>
      <c r="H7" s="39">
        <v>29443.108000000011</v>
      </c>
      <c r="I7" s="147">
        <v>31549.147000000001</v>
      </c>
      <c r="J7" s="247">
        <f>H7/$H$33</f>
        <v>0.13785661113715239</v>
      </c>
      <c r="K7" s="246">
        <f>I7/$I$33</f>
        <v>0.14140595264518732</v>
      </c>
      <c r="L7" s="52">
        <f t="shared" ref="L7:L33" si="0">(I7-H7)/H7</f>
        <v>7.1529099441539554E-2</v>
      </c>
      <c r="N7" s="27">
        <f t="shared" ref="N7:N33" si="1">(H7/B7)*10</f>
        <v>3.1722048515173751</v>
      </c>
      <c r="O7" s="151">
        <f t="shared" ref="O7:O33" si="2">(I7/C7)*10</f>
        <v>3.5130544401197872</v>
      </c>
      <c r="P7" s="61">
        <f>(O7-N7)/N7</f>
        <v>0.10744879494127625</v>
      </c>
    </row>
    <row r="8" spans="1:16" ht="20.100000000000001" customHeight="1" x14ac:dyDescent="0.25">
      <c r="A8" s="8" t="s">
        <v>155</v>
      </c>
      <c r="B8" s="19">
        <v>75424.449999999939</v>
      </c>
      <c r="C8" s="140">
        <v>63310.320000000014</v>
      </c>
      <c r="D8" s="247">
        <f t="shared" ref="D8:D32" si="3">B8/$B$33</f>
        <v>0.11237047243885664</v>
      </c>
      <c r="E8" s="215">
        <f t="shared" ref="E8:E32" si="4">C8/$C$33</f>
        <v>9.6723184488191297E-2</v>
      </c>
      <c r="F8" s="52">
        <f t="shared" ref="F8:F33" si="5">(C8-B8)/B8</f>
        <v>-0.16061277211832414</v>
      </c>
      <c r="H8" s="19">
        <v>29051.695000000007</v>
      </c>
      <c r="I8" s="140">
        <v>27792.883999999987</v>
      </c>
      <c r="J8" s="247">
        <f t="shared" ref="J8:J32" si="6">H8/$H$33</f>
        <v>0.136023962568427</v>
      </c>
      <c r="K8" s="215">
        <f t="shared" ref="K8:K32" si="7">I8/$I$33</f>
        <v>0.12457006329766009</v>
      </c>
      <c r="L8" s="52">
        <f t="shared" si="0"/>
        <v>-4.333003633695106E-2</v>
      </c>
      <c r="N8" s="27">
        <f t="shared" si="1"/>
        <v>3.851760934285902</v>
      </c>
      <c r="O8" s="152">
        <f t="shared" si="2"/>
        <v>4.38994527274542</v>
      </c>
      <c r="P8" s="52">
        <f t="shared" ref="P8:P71" si="8">(O8-N8)/N8</f>
        <v>0.1397242320178666</v>
      </c>
    </row>
    <row r="9" spans="1:16" ht="20.100000000000001" customHeight="1" x14ac:dyDescent="0.25">
      <c r="A9" s="8" t="s">
        <v>156</v>
      </c>
      <c r="B9" s="19">
        <v>60913.639999999992</v>
      </c>
      <c r="C9" s="140">
        <v>57197.859999999993</v>
      </c>
      <c r="D9" s="247">
        <f t="shared" si="3"/>
        <v>9.0751666134395947E-2</v>
      </c>
      <c r="E9" s="215">
        <f t="shared" si="4"/>
        <v>8.7384792323111554E-2</v>
      </c>
      <c r="F9" s="52">
        <f t="shared" si="5"/>
        <v>-6.1000787344181032E-2</v>
      </c>
      <c r="H9" s="19">
        <v>22754.013000000003</v>
      </c>
      <c r="I9" s="140">
        <v>23245.532000000003</v>
      </c>
      <c r="J9" s="247">
        <f t="shared" si="6"/>
        <v>0.10653736426027814</v>
      </c>
      <c r="K9" s="215">
        <f t="shared" si="7"/>
        <v>0.10418844595716603</v>
      </c>
      <c r="L9" s="52">
        <f t="shared" si="0"/>
        <v>2.1601420373628166E-2</v>
      </c>
      <c r="N9" s="27">
        <f t="shared" si="1"/>
        <v>3.7354544893393342</v>
      </c>
      <c r="O9" s="152">
        <f t="shared" si="2"/>
        <v>4.0640562426636251</v>
      </c>
      <c r="P9" s="52">
        <f t="shared" si="8"/>
        <v>8.7968346090707833E-2</v>
      </c>
    </row>
    <row r="10" spans="1:16" ht="20.100000000000001" customHeight="1" x14ac:dyDescent="0.25">
      <c r="A10" s="8" t="s">
        <v>186</v>
      </c>
      <c r="B10" s="19">
        <v>85601.459999999992</v>
      </c>
      <c r="C10" s="140">
        <v>69106.650000000009</v>
      </c>
      <c r="D10" s="247">
        <f t="shared" si="3"/>
        <v>0.12753260383941675</v>
      </c>
      <c r="E10" s="215">
        <f t="shared" si="4"/>
        <v>0.10557860483584454</v>
      </c>
      <c r="F10" s="52">
        <f t="shared" si="5"/>
        <v>-0.19269309191689002</v>
      </c>
      <c r="H10" s="19">
        <v>21427.73</v>
      </c>
      <c r="I10" s="140">
        <v>18039.983</v>
      </c>
      <c r="J10" s="247">
        <f t="shared" si="6"/>
        <v>0.10032752799608972</v>
      </c>
      <c r="K10" s="215">
        <f t="shared" si="7"/>
        <v>8.0856733838730543E-2</v>
      </c>
      <c r="L10" s="52">
        <f t="shared" si="0"/>
        <v>-0.15810106810194077</v>
      </c>
      <c r="N10" s="27">
        <f t="shared" si="1"/>
        <v>2.5031967912696818</v>
      </c>
      <c r="O10" s="152">
        <f t="shared" si="2"/>
        <v>2.61045543373901</v>
      </c>
      <c r="P10" s="52">
        <f t="shared" si="8"/>
        <v>4.2848665691571169E-2</v>
      </c>
    </row>
    <row r="11" spans="1:16" ht="20.100000000000001" customHeight="1" x14ac:dyDescent="0.25">
      <c r="A11" s="8" t="s">
        <v>154</v>
      </c>
      <c r="B11" s="19">
        <v>40634.019999999982</v>
      </c>
      <c r="C11" s="140">
        <v>43716.820000000022</v>
      </c>
      <c r="D11" s="247">
        <f t="shared" si="3"/>
        <v>6.0538247537634697E-2</v>
      </c>
      <c r="E11" s="215">
        <f t="shared" si="4"/>
        <v>6.6788953935109668E-2</v>
      </c>
      <c r="F11" s="52">
        <f t="shared" si="5"/>
        <v>7.5867462781187806E-2</v>
      </c>
      <c r="H11" s="19">
        <v>13379.718000000001</v>
      </c>
      <c r="I11" s="140">
        <v>15310.314000000002</v>
      </c>
      <c r="J11" s="247">
        <f t="shared" si="6"/>
        <v>6.2645648056270334E-2</v>
      </c>
      <c r="K11" s="215">
        <f t="shared" si="7"/>
        <v>6.8622125868155762E-2</v>
      </c>
      <c r="L11" s="52">
        <f t="shared" si="0"/>
        <v>0.14429272724582096</v>
      </c>
      <c r="N11" s="27">
        <f t="shared" si="1"/>
        <v>3.2927379570123771</v>
      </c>
      <c r="O11" s="152">
        <f t="shared" si="2"/>
        <v>3.5021563782544094</v>
      </c>
      <c r="P11" s="52">
        <f t="shared" si="8"/>
        <v>6.3600087214970888E-2</v>
      </c>
    </row>
    <row r="12" spans="1:16" ht="20.100000000000001" customHeight="1" x14ac:dyDescent="0.25">
      <c r="A12" s="8" t="s">
        <v>185</v>
      </c>
      <c r="B12" s="19">
        <v>57644.579999999994</v>
      </c>
      <c r="C12" s="140">
        <v>61302.26999999999</v>
      </c>
      <c r="D12" s="247">
        <f t="shared" si="3"/>
        <v>8.5881285022820469E-2</v>
      </c>
      <c r="E12" s="215">
        <f t="shared" si="4"/>
        <v>9.3655359359341619E-2</v>
      </c>
      <c r="F12" s="52">
        <f t="shared" si="5"/>
        <v>6.3452452945272492E-2</v>
      </c>
      <c r="H12" s="19">
        <v>12954.581000000004</v>
      </c>
      <c r="I12" s="140">
        <v>13377.467999999999</v>
      </c>
      <c r="J12" s="247">
        <f t="shared" si="6"/>
        <v>6.065509916146565E-2</v>
      </c>
      <c r="K12" s="215">
        <f t="shared" si="7"/>
        <v>5.9958946164868056E-2</v>
      </c>
      <c r="L12" s="52">
        <f t="shared" si="0"/>
        <v>3.2643819201871142E-2</v>
      </c>
      <c r="N12" s="27">
        <f t="shared" si="1"/>
        <v>2.2473198694482646</v>
      </c>
      <c r="O12" s="152">
        <f t="shared" si="2"/>
        <v>2.1822141333428604</v>
      </c>
      <c r="P12" s="52">
        <f t="shared" si="8"/>
        <v>-2.8970391349491403E-2</v>
      </c>
    </row>
    <row r="13" spans="1:16" ht="20.100000000000001" customHeight="1" x14ac:dyDescent="0.25">
      <c r="A13" s="8" t="s">
        <v>158</v>
      </c>
      <c r="B13" s="19">
        <v>33266.660000000003</v>
      </c>
      <c r="C13" s="140">
        <v>28887.880000000008</v>
      </c>
      <c r="D13" s="247">
        <f t="shared" si="3"/>
        <v>4.9562049185149094E-2</v>
      </c>
      <c r="E13" s="215">
        <f t="shared" si="4"/>
        <v>4.4133843372024216E-2</v>
      </c>
      <c r="F13" s="52">
        <f t="shared" si="5"/>
        <v>-0.13162667968470518</v>
      </c>
      <c r="H13" s="19">
        <v>13651.762999999999</v>
      </c>
      <c r="I13" s="140">
        <v>13122.911000000002</v>
      </c>
      <c r="J13" s="247">
        <f t="shared" si="6"/>
        <v>6.391939951541678E-2</v>
      </c>
      <c r="K13" s="215">
        <f t="shared" si="7"/>
        <v>5.8818000101017252E-2</v>
      </c>
      <c r="L13" s="52">
        <f t="shared" si="0"/>
        <v>-3.8738732865491232E-2</v>
      </c>
      <c r="N13" s="27">
        <f t="shared" si="1"/>
        <v>4.1037371951377137</v>
      </c>
      <c r="O13" s="152">
        <f t="shared" si="2"/>
        <v>4.5427047606124082</v>
      </c>
      <c r="P13" s="52">
        <f t="shared" si="8"/>
        <v>0.10696775758321034</v>
      </c>
    </row>
    <row r="14" spans="1:16" ht="20.100000000000001" customHeight="1" x14ac:dyDescent="0.25">
      <c r="A14" s="8" t="s">
        <v>189</v>
      </c>
      <c r="B14" s="19">
        <v>37451.829999999994</v>
      </c>
      <c r="C14" s="140">
        <v>40532.170000000006</v>
      </c>
      <c r="D14" s="247">
        <f t="shared" si="3"/>
        <v>5.5797288953379806E-2</v>
      </c>
      <c r="E14" s="215">
        <f t="shared" si="4"/>
        <v>6.1923562487391198E-2</v>
      </c>
      <c r="F14" s="52">
        <f t="shared" si="5"/>
        <v>8.2248050362292352E-2</v>
      </c>
      <c r="H14" s="19">
        <v>8918.0149999999976</v>
      </c>
      <c r="I14" s="140">
        <v>9389.6359999999986</v>
      </c>
      <c r="J14" s="247">
        <f t="shared" si="6"/>
        <v>4.175535157396737E-2</v>
      </c>
      <c r="K14" s="215">
        <f t="shared" si="7"/>
        <v>4.2085144919181049E-2</v>
      </c>
      <c r="L14" s="52">
        <f t="shared" si="0"/>
        <v>5.2884077902986389E-2</v>
      </c>
      <c r="N14" s="27">
        <f t="shared" si="1"/>
        <v>2.3811960590443775</v>
      </c>
      <c r="O14" s="152">
        <f t="shared" si="2"/>
        <v>2.3165885270884825</v>
      </c>
      <c r="P14" s="52">
        <f t="shared" si="8"/>
        <v>-2.7132386562836532E-2</v>
      </c>
    </row>
    <row r="15" spans="1:16" ht="20.100000000000001" customHeight="1" x14ac:dyDescent="0.25">
      <c r="A15" s="8" t="s">
        <v>157</v>
      </c>
      <c r="B15" s="19">
        <v>10271.459999999997</v>
      </c>
      <c r="C15" s="140">
        <v>17197.8</v>
      </c>
      <c r="D15" s="247">
        <f t="shared" si="3"/>
        <v>1.5302846926120365E-2</v>
      </c>
      <c r="E15" s="215">
        <f t="shared" si="4"/>
        <v>2.6274167974368413E-2</v>
      </c>
      <c r="F15" s="52">
        <f t="shared" si="5"/>
        <v>0.6743286738204699</v>
      </c>
      <c r="H15" s="19">
        <v>4131.4630000000006</v>
      </c>
      <c r="I15" s="140">
        <v>7963.1770000000015</v>
      </c>
      <c r="J15" s="247">
        <f t="shared" si="6"/>
        <v>1.9344068167617797E-2</v>
      </c>
      <c r="K15" s="215">
        <f t="shared" si="7"/>
        <v>3.56916346983088E-2</v>
      </c>
      <c r="L15" s="52">
        <f t="shared" si="0"/>
        <v>0.92744725052602439</v>
      </c>
      <c r="N15" s="27">
        <f t="shared" si="1"/>
        <v>4.0222743407461081</v>
      </c>
      <c r="O15" s="152">
        <f t="shared" si="2"/>
        <v>4.6303463233669433</v>
      </c>
      <c r="P15" s="52">
        <f t="shared" si="8"/>
        <v>0.15117615833932438</v>
      </c>
    </row>
    <row r="16" spans="1:16" ht="20.100000000000001" customHeight="1" x14ac:dyDescent="0.25">
      <c r="A16" s="8" t="s">
        <v>192</v>
      </c>
      <c r="B16" s="19">
        <v>17465.399999999994</v>
      </c>
      <c r="C16" s="140">
        <v>20798.810000000001</v>
      </c>
      <c r="D16" s="247">
        <f t="shared" si="3"/>
        <v>2.6020676973230933E-2</v>
      </c>
      <c r="E16" s="215">
        <f t="shared" si="4"/>
        <v>3.177565895678363E-2</v>
      </c>
      <c r="F16" s="52">
        <f t="shared" si="5"/>
        <v>0.19085792481134176</v>
      </c>
      <c r="H16" s="19">
        <v>5017.4800000000014</v>
      </c>
      <c r="I16" s="140">
        <v>6422.9650000000001</v>
      </c>
      <c r="J16" s="247">
        <f t="shared" si="6"/>
        <v>2.349251951419121E-2</v>
      </c>
      <c r="K16" s="215">
        <f t="shared" si="7"/>
        <v>2.87882738836551E-2</v>
      </c>
      <c r="L16" s="52">
        <f t="shared" si="0"/>
        <v>0.28011770849111473</v>
      </c>
      <c r="N16" s="27">
        <f t="shared" si="1"/>
        <v>2.8728113870853242</v>
      </c>
      <c r="O16" s="152">
        <f t="shared" si="2"/>
        <v>3.0881406195835241</v>
      </c>
      <c r="P16" s="52">
        <f t="shared" si="8"/>
        <v>7.4954183719198861E-2</v>
      </c>
    </row>
    <row r="17" spans="1:16" ht="20.100000000000001" customHeight="1" x14ac:dyDescent="0.25">
      <c r="A17" s="8" t="s">
        <v>187</v>
      </c>
      <c r="B17" s="19">
        <v>11492.860000000004</v>
      </c>
      <c r="C17" s="140">
        <v>14931.820000000002</v>
      </c>
      <c r="D17" s="247">
        <f t="shared" si="3"/>
        <v>1.712253928101086E-2</v>
      </c>
      <c r="E17" s="215">
        <f t="shared" si="4"/>
        <v>2.2812286853145972E-2</v>
      </c>
      <c r="F17" s="52">
        <f t="shared" si="5"/>
        <v>0.29922578018004187</v>
      </c>
      <c r="H17" s="19">
        <v>4212.4019999999991</v>
      </c>
      <c r="I17" s="140">
        <v>5425.5959999999977</v>
      </c>
      <c r="J17" s="247">
        <f t="shared" si="6"/>
        <v>1.9723035505197436E-2</v>
      </c>
      <c r="K17" s="215">
        <f t="shared" si="7"/>
        <v>2.4317981435375016E-2</v>
      </c>
      <c r="L17" s="52">
        <f t="shared" si="0"/>
        <v>0.28800527584974056</v>
      </c>
      <c r="N17" s="27">
        <f t="shared" si="1"/>
        <v>3.6652338930431565</v>
      </c>
      <c r="O17" s="152">
        <f t="shared" si="2"/>
        <v>3.6335798315275678</v>
      </c>
      <c r="P17" s="52">
        <f t="shared" si="8"/>
        <v>-8.6363005579725982E-3</v>
      </c>
    </row>
    <row r="18" spans="1:16" ht="20.100000000000001" customHeight="1" x14ac:dyDescent="0.25">
      <c r="A18" s="8" t="s">
        <v>188</v>
      </c>
      <c r="B18" s="19">
        <v>12158.400000000001</v>
      </c>
      <c r="C18" s="140">
        <v>11727.060000000001</v>
      </c>
      <c r="D18" s="247">
        <f t="shared" si="3"/>
        <v>1.8114088363927028E-2</v>
      </c>
      <c r="E18" s="215">
        <f t="shared" si="4"/>
        <v>1.7916172085121172E-2</v>
      </c>
      <c r="F18" s="52">
        <f t="shared" si="5"/>
        <v>-3.5476707461508099E-2</v>
      </c>
      <c r="H18" s="19">
        <v>4166.6279999999997</v>
      </c>
      <c r="I18" s="140">
        <v>4033.2299999999996</v>
      </c>
      <c r="J18" s="247">
        <f t="shared" si="6"/>
        <v>1.9508715450460283E-2</v>
      </c>
      <c r="K18" s="215">
        <f t="shared" si="7"/>
        <v>1.8077278932046841E-2</v>
      </c>
      <c r="L18" s="52">
        <f t="shared" si="0"/>
        <v>-3.2015817106782786E-2</v>
      </c>
      <c r="N18" s="27">
        <f t="shared" si="1"/>
        <v>3.4269542045005914</v>
      </c>
      <c r="O18" s="152">
        <f t="shared" si="2"/>
        <v>3.4392507585021304</v>
      </c>
      <c r="P18" s="52">
        <f t="shared" si="8"/>
        <v>3.5881874305148244E-3</v>
      </c>
    </row>
    <row r="19" spans="1:16" ht="20.100000000000001" customHeight="1" x14ac:dyDescent="0.25">
      <c r="A19" s="8" t="s">
        <v>190</v>
      </c>
      <c r="B19" s="19">
        <v>15825.45</v>
      </c>
      <c r="C19" s="140">
        <v>11247.21</v>
      </c>
      <c r="D19" s="247">
        <f t="shared" si="3"/>
        <v>2.3577411476749324E-2</v>
      </c>
      <c r="E19" s="215">
        <f t="shared" si="4"/>
        <v>1.7183074857423399E-2</v>
      </c>
      <c r="F19" s="52">
        <f t="shared" si="5"/>
        <v>-0.28929603897519512</v>
      </c>
      <c r="H19" s="19">
        <v>4665.1610000000001</v>
      </c>
      <c r="I19" s="140">
        <v>3795.0280000000002</v>
      </c>
      <c r="J19" s="247">
        <f t="shared" si="6"/>
        <v>2.1842914337345389E-2</v>
      </c>
      <c r="K19" s="215">
        <f t="shared" si="7"/>
        <v>1.7009637365319574E-2</v>
      </c>
      <c r="L19" s="52">
        <f t="shared" si="0"/>
        <v>-0.18651724988698135</v>
      </c>
      <c r="N19" s="27">
        <f t="shared" si="1"/>
        <v>2.9478852102151913</v>
      </c>
      <c r="O19" s="152">
        <f t="shared" si="2"/>
        <v>3.3741950225878243</v>
      </c>
      <c r="P19" s="52">
        <f t="shared" si="8"/>
        <v>0.14461547243948247</v>
      </c>
    </row>
    <row r="20" spans="1:16" ht="20.100000000000001" customHeight="1" x14ac:dyDescent="0.25">
      <c r="A20" s="8" t="s">
        <v>195</v>
      </c>
      <c r="B20" s="19">
        <v>9578.840000000002</v>
      </c>
      <c r="C20" s="140">
        <v>14787.71</v>
      </c>
      <c r="D20" s="247">
        <f t="shared" si="3"/>
        <v>1.4270952936563922E-2</v>
      </c>
      <c r="E20" s="215">
        <f t="shared" si="4"/>
        <v>2.2592120881522491E-2</v>
      </c>
      <c r="F20" s="52">
        <f t="shared" si="5"/>
        <v>0.54378922708803945</v>
      </c>
      <c r="H20" s="19">
        <v>2246.4630000000002</v>
      </c>
      <c r="I20" s="140">
        <v>3366.2529999999997</v>
      </c>
      <c r="J20" s="247">
        <f t="shared" si="6"/>
        <v>1.0518243394175664E-2</v>
      </c>
      <c r="K20" s="215">
        <f t="shared" si="7"/>
        <v>1.5087831449443617E-2</v>
      </c>
      <c r="L20" s="52">
        <f t="shared" si="0"/>
        <v>0.49846803619734642</v>
      </c>
      <c r="N20" s="27">
        <f t="shared" si="1"/>
        <v>2.3452349136221082</v>
      </c>
      <c r="O20" s="152">
        <f t="shared" si="2"/>
        <v>2.2763855931716268</v>
      </c>
      <c r="P20" s="52">
        <f t="shared" si="8"/>
        <v>-2.9357110475618321E-2</v>
      </c>
    </row>
    <row r="21" spans="1:16" ht="20.100000000000001" customHeight="1" x14ac:dyDescent="0.25">
      <c r="A21" s="8" t="s">
        <v>194</v>
      </c>
      <c r="B21" s="19">
        <v>7418.7200000000012</v>
      </c>
      <c r="C21" s="140">
        <v>10903.98</v>
      </c>
      <c r="D21" s="247">
        <f t="shared" si="3"/>
        <v>1.1052716609688177E-2</v>
      </c>
      <c r="E21" s="215">
        <f t="shared" si="4"/>
        <v>1.6658700654104228E-2</v>
      </c>
      <c r="F21" s="52">
        <f t="shared" si="5"/>
        <v>0.46979263269135346</v>
      </c>
      <c r="H21" s="19">
        <v>2267.1189999999992</v>
      </c>
      <c r="I21" s="140">
        <v>3253.7340000000004</v>
      </c>
      <c r="J21" s="247">
        <f t="shared" si="6"/>
        <v>1.0614957578006016E-2</v>
      </c>
      <c r="K21" s="215">
        <f t="shared" si="7"/>
        <v>1.4583511748321943E-2</v>
      </c>
      <c r="L21" s="52">
        <f t="shared" si="0"/>
        <v>0.4351844786268394</v>
      </c>
      <c r="N21" s="27">
        <f t="shared" si="1"/>
        <v>3.0559436129143558</v>
      </c>
      <c r="O21" s="152">
        <f t="shared" si="2"/>
        <v>2.9839874981428807</v>
      </c>
      <c r="P21" s="52">
        <f t="shared" si="8"/>
        <v>-2.3546283533305404E-2</v>
      </c>
    </row>
    <row r="22" spans="1:16" ht="20.100000000000001" customHeight="1" x14ac:dyDescent="0.25">
      <c r="A22" s="8" t="s">
        <v>193</v>
      </c>
      <c r="B22" s="19">
        <v>8489.39</v>
      </c>
      <c r="C22" s="140">
        <v>8012.7599999999993</v>
      </c>
      <c r="D22" s="247">
        <f t="shared" si="3"/>
        <v>1.2647845161850116E-2</v>
      </c>
      <c r="E22" s="215">
        <f t="shared" si="4"/>
        <v>1.2241600796514684E-2</v>
      </c>
      <c r="F22" s="52">
        <f t="shared" si="5"/>
        <v>-5.6144198817582903E-2</v>
      </c>
      <c r="H22" s="19">
        <v>3305.7750000000015</v>
      </c>
      <c r="I22" s="140">
        <v>3163.2570000000001</v>
      </c>
      <c r="J22" s="247">
        <f t="shared" si="6"/>
        <v>1.5478085353010965E-2</v>
      </c>
      <c r="K22" s="215">
        <f t="shared" si="7"/>
        <v>1.4177986160657761E-2</v>
      </c>
      <c r="L22" s="52">
        <f t="shared" si="0"/>
        <v>-4.3111827029970684E-2</v>
      </c>
      <c r="N22" s="27">
        <f t="shared" si="1"/>
        <v>3.8940076966660757</v>
      </c>
      <c r="O22" s="152">
        <f t="shared" si="2"/>
        <v>3.9477745495933991</v>
      </c>
      <c r="P22" s="52">
        <f t="shared" si="8"/>
        <v>1.3807587738811319E-2</v>
      </c>
    </row>
    <row r="23" spans="1:16" ht="20.100000000000001" customHeight="1" x14ac:dyDescent="0.25">
      <c r="A23" s="8" t="s">
        <v>159</v>
      </c>
      <c r="B23" s="19">
        <v>9217.230000000005</v>
      </c>
      <c r="C23" s="140">
        <v>7834.4400000000014</v>
      </c>
      <c r="D23" s="247">
        <f t="shared" si="3"/>
        <v>1.3732211367502236E-2</v>
      </c>
      <c r="E23" s="215">
        <f t="shared" si="4"/>
        <v>1.1969170041814123E-2</v>
      </c>
      <c r="F23" s="52">
        <f t="shared" si="5"/>
        <v>-0.15002229520148708</v>
      </c>
      <c r="H23" s="19">
        <v>3444.7570000000001</v>
      </c>
      <c r="I23" s="140">
        <v>3088.4379999999992</v>
      </c>
      <c r="J23" s="247">
        <f t="shared" si="6"/>
        <v>1.6128817861585248E-2</v>
      </c>
      <c r="K23" s="215">
        <f t="shared" si="7"/>
        <v>1.3842641057002173E-2</v>
      </c>
      <c r="L23" s="52">
        <f t="shared" si="0"/>
        <v>-0.1034380654426425</v>
      </c>
      <c r="N23" s="27">
        <f t="shared" si="1"/>
        <v>3.7373017707055141</v>
      </c>
      <c r="O23" s="152">
        <f t="shared" si="2"/>
        <v>3.9421298778215146</v>
      </c>
      <c r="P23" s="52">
        <f t="shared" si="8"/>
        <v>5.4806413739860733E-2</v>
      </c>
    </row>
    <row r="24" spans="1:16" ht="20.100000000000001" customHeight="1" x14ac:dyDescent="0.25">
      <c r="A24" s="8" t="s">
        <v>197</v>
      </c>
      <c r="B24" s="19">
        <v>9950.2900000000027</v>
      </c>
      <c r="C24" s="140">
        <v>5462.1500000000005</v>
      </c>
      <c r="D24" s="247">
        <f t="shared" si="3"/>
        <v>1.482435454555694E-2</v>
      </c>
      <c r="E24" s="215">
        <f t="shared" si="4"/>
        <v>8.3448724023535824E-3</v>
      </c>
      <c r="F24" s="52">
        <f t="shared" ref="F24:F25" si="9">(C24-B24)/B24</f>
        <v>-0.45105620037204958</v>
      </c>
      <c r="H24" s="19">
        <v>4467.088999999999</v>
      </c>
      <c r="I24" s="140">
        <v>2761.5349999999994</v>
      </c>
      <c r="J24" s="247">
        <f t="shared" si="6"/>
        <v>2.0915514462265687E-2</v>
      </c>
      <c r="K24" s="215">
        <f t="shared" si="7"/>
        <v>1.2377434085239366E-2</v>
      </c>
      <c r="L24" s="52">
        <f t="shared" si="0"/>
        <v>-0.38180434730537044</v>
      </c>
      <c r="N24" s="27">
        <f t="shared" si="1"/>
        <v>4.4894058364128062</v>
      </c>
      <c r="O24" s="152">
        <f t="shared" si="2"/>
        <v>5.0557655868110531</v>
      </c>
      <c r="P24" s="52">
        <f t="shared" ref="P24:P27" si="10">(O24-N24)/N24</f>
        <v>0.12615472314946433</v>
      </c>
    </row>
    <row r="25" spans="1:16" ht="20.100000000000001" customHeight="1" x14ac:dyDescent="0.25">
      <c r="A25" s="8" t="s">
        <v>160</v>
      </c>
      <c r="B25" s="19">
        <v>431.59000000000009</v>
      </c>
      <c r="C25" s="140">
        <v>1316.1800000000005</v>
      </c>
      <c r="D25" s="247">
        <f t="shared" si="3"/>
        <v>6.4300067418305586E-4</v>
      </c>
      <c r="E25" s="215">
        <f t="shared" si="4"/>
        <v>2.0108115226659356E-3</v>
      </c>
      <c r="F25" s="52">
        <f t="shared" si="9"/>
        <v>2.0496072661553795</v>
      </c>
      <c r="H25" s="19">
        <v>770.77599999999973</v>
      </c>
      <c r="I25" s="140">
        <v>2464.2049999999999</v>
      </c>
      <c r="J25" s="247">
        <f t="shared" si="6"/>
        <v>3.6088774087929066E-3</v>
      </c>
      <c r="K25" s="215">
        <f t="shared" si="7"/>
        <v>1.1044775807663955E-2</v>
      </c>
      <c r="L25" s="52">
        <f t="shared" si="0"/>
        <v>2.1970442774554484</v>
      </c>
      <c r="N25" s="27">
        <f t="shared" si="1"/>
        <v>17.858986538149622</v>
      </c>
      <c r="O25" s="152">
        <f t="shared" si="2"/>
        <v>18.722401191326405</v>
      </c>
      <c r="P25" s="52">
        <f t="shared" si="10"/>
        <v>4.8346229016545381E-2</v>
      </c>
    </row>
    <row r="26" spans="1:16" ht="20.100000000000001" customHeight="1" x14ac:dyDescent="0.25">
      <c r="A26" s="8" t="s">
        <v>198</v>
      </c>
      <c r="B26" s="19">
        <v>7436.8799999999983</v>
      </c>
      <c r="C26" s="140">
        <v>7446.81</v>
      </c>
      <c r="D26" s="247">
        <f t="shared" si="3"/>
        <v>1.1079772130537043E-2</v>
      </c>
      <c r="E26" s="215">
        <f t="shared" si="4"/>
        <v>1.137696314721688E-2</v>
      </c>
      <c r="F26" s="52">
        <f t="shared" si="5"/>
        <v>1.3352373576018589E-3</v>
      </c>
      <c r="H26" s="19">
        <v>2323.8039999999992</v>
      </c>
      <c r="I26" s="140">
        <v>2294.4590000000007</v>
      </c>
      <c r="J26" s="247">
        <f t="shared" si="6"/>
        <v>1.0880364409455653E-2</v>
      </c>
      <c r="K26" s="215">
        <f t="shared" si="7"/>
        <v>1.0283959838924455E-2</v>
      </c>
      <c r="L26" s="52">
        <f t="shared" si="0"/>
        <v>-1.2628001328854948E-2</v>
      </c>
      <c r="N26" s="27">
        <f t="shared" si="1"/>
        <v>3.1247028323705632</v>
      </c>
      <c r="O26" s="152">
        <f t="shared" si="2"/>
        <v>3.0811300409168494</v>
      </c>
      <c r="P26" s="52">
        <f t="shared" si="10"/>
        <v>-1.3944619309816813E-2</v>
      </c>
    </row>
    <row r="27" spans="1:16" ht="20.100000000000001" customHeight="1" x14ac:dyDescent="0.25">
      <c r="A27" s="8" t="s">
        <v>161</v>
      </c>
      <c r="B27" s="19">
        <v>6830.8500000000022</v>
      </c>
      <c r="C27" s="140">
        <v>6493.1799999999994</v>
      </c>
      <c r="D27" s="247">
        <f t="shared" si="3"/>
        <v>1.0176883512693361E-2</v>
      </c>
      <c r="E27" s="215">
        <f t="shared" si="4"/>
        <v>9.9200422151559785E-3</v>
      </c>
      <c r="F27" s="52">
        <f t="shared" si="5"/>
        <v>-4.9433086658322564E-2</v>
      </c>
      <c r="H27" s="19">
        <v>2059.5639999999999</v>
      </c>
      <c r="I27" s="140">
        <v>2293.8100000000009</v>
      </c>
      <c r="J27" s="247">
        <f t="shared" si="6"/>
        <v>9.6431570152199289E-3</v>
      </c>
      <c r="K27" s="215">
        <f t="shared" si="7"/>
        <v>1.0281050965880544E-2</v>
      </c>
      <c r="L27" s="52">
        <f t="shared" si="0"/>
        <v>0.1137357227063597</v>
      </c>
      <c r="N27" s="27">
        <f t="shared" si="1"/>
        <v>3.0150918260538573</v>
      </c>
      <c r="O27" s="152">
        <f t="shared" si="2"/>
        <v>3.5326450213916774</v>
      </c>
      <c r="P27" s="52">
        <f t="shared" si="10"/>
        <v>0.17165420663661579</v>
      </c>
    </row>
    <row r="28" spans="1:16" ht="20.100000000000001" customHeight="1" x14ac:dyDescent="0.25">
      <c r="A28" s="8" t="s">
        <v>191</v>
      </c>
      <c r="B28" s="19">
        <v>4692.8300000000008</v>
      </c>
      <c r="C28" s="140">
        <v>4362.619999999999</v>
      </c>
      <c r="D28" s="247">
        <f t="shared" si="3"/>
        <v>6.9915726820048429E-3</v>
      </c>
      <c r="E28" s="215">
        <f t="shared" si="4"/>
        <v>6.6650508023316409E-3</v>
      </c>
      <c r="F28" s="52">
        <f t="shared" si="5"/>
        <v>-7.0364790542167904E-2</v>
      </c>
      <c r="H28" s="19">
        <v>1938.482</v>
      </c>
      <c r="I28" s="140">
        <v>1914.8969999999997</v>
      </c>
      <c r="J28" s="247">
        <f t="shared" si="6"/>
        <v>9.0762347259796539E-3</v>
      </c>
      <c r="K28" s="215">
        <f t="shared" si="7"/>
        <v>8.5827307629715386E-3</v>
      </c>
      <c r="L28" s="52">
        <f t="shared" si="0"/>
        <v>-1.2166736652700549E-2</v>
      </c>
      <c r="N28" s="27">
        <f t="shared" si="1"/>
        <v>4.1307313497399214</v>
      </c>
      <c r="O28" s="152">
        <f t="shared" si="2"/>
        <v>4.3893279726402943</v>
      </c>
      <c r="P28" s="52">
        <f t="shared" si="8"/>
        <v>6.2603108506839741E-2</v>
      </c>
    </row>
    <row r="29" spans="1:16" ht="20.100000000000001" customHeight="1" x14ac:dyDescent="0.25">
      <c r="A29" s="8" t="s">
        <v>212</v>
      </c>
      <c r="B29" s="19">
        <v>4534.12</v>
      </c>
      <c r="C29" s="140">
        <v>7254.3899999999994</v>
      </c>
      <c r="D29" s="247">
        <f t="shared" si="3"/>
        <v>6.7551199444539417E-3</v>
      </c>
      <c r="E29" s="215">
        <f t="shared" si="4"/>
        <v>1.1082990929745575E-2</v>
      </c>
      <c r="F29" s="52">
        <f>(C29-B29)/B29</f>
        <v>0.59995544890739538</v>
      </c>
      <c r="H29" s="19">
        <v>1226.2670000000001</v>
      </c>
      <c r="I29" s="140">
        <v>1901.4110000000001</v>
      </c>
      <c r="J29" s="247">
        <f t="shared" si="6"/>
        <v>5.7415478341934006E-3</v>
      </c>
      <c r="K29" s="215">
        <f t="shared" si="7"/>
        <v>8.5222853671777024E-3</v>
      </c>
      <c r="L29" s="52">
        <f t="shared" si="0"/>
        <v>0.55056851403487161</v>
      </c>
      <c r="N29" s="27">
        <f t="shared" si="1"/>
        <v>2.7045314195477843</v>
      </c>
      <c r="O29" s="152">
        <f t="shared" si="2"/>
        <v>2.6210487718471165</v>
      </c>
      <c r="P29" s="52">
        <f>(O29-N29)/N29</f>
        <v>-3.0867693788754976E-2</v>
      </c>
    </row>
    <row r="30" spans="1:16" ht="20.100000000000001" customHeight="1" x14ac:dyDescent="0.25">
      <c r="A30" s="8" t="s">
        <v>199</v>
      </c>
      <c r="B30" s="19">
        <v>4118.3499999999985</v>
      </c>
      <c r="C30" s="140">
        <v>7813.7300000000005</v>
      </c>
      <c r="D30" s="247">
        <f t="shared" si="3"/>
        <v>6.135688562111696E-3</v>
      </c>
      <c r="E30" s="215">
        <f t="shared" si="4"/>
        <v>1.1937530063517526E-2</v>
      </c>
      <c r="F30" s="52">
        <f t="shared" si="5"/>
        <v>0.89729624728350021</v>
      </c>
      <c r="H30" s="19">
        <v>1010.3990000000001</v>
      </c>
      <c r="I30" s="140">
        <v>1718.1480000000004</v>
      </c>
      <c r="J30" s="247">
        <f t="shared" si="6"/>
        <v>4.7308246818361568E-3</v>
      </c>
      <c r="K30" s="215">
        <f t="shared" si="7"/>
        <v>7.7008850580151458E-3</v>
      </c>
      <c r="L30" s="52">
        <f t="shared" si="0"/>
        <v>0.70046486585992285</v>
      </c>
      <c r="N30" s="27">
        <f t="shared" si="1"/>
        <v>2.4534073111804497</v>
      </c>
      <c r="O30" s="152">
        <f t="shared" si="2"/>
        <v>2.1988832478214633</v>
      </c>
      <c r="P30" s="52">
        <f t="shared" si="8"/>
        <v>-0.10374309320718661</v>
      </c>
    </row>
    <row r="31" spans="1:16" ht="20.100000000000001" customHeight="1" x14ac:dyDescent="0.25">
      <c r="A31" s="8" t="s">
        <v>210</v>
      </c>
      <c r="B31" s="19">
        <v>1882.7700000000004</v>
      </c>
      <c r="C31" s="140">
        <v>2560.5100000000002</v>
      </c>
      <c r="D31" s="247">
        <f t="shared" si="3"/>
        <v>2.8050287989333216E-3</v>
      </c>
      <c r="E31" s="215">
        <f t="shared" si="4"/>
        <v>3.911853251000132E-3</v>
      </c>
      <c r="F31" s="52">
        <f t="shared" si="5"/>
        <v>0.35996961923123888</v>
      </c>
      <c r="H31" s="19">
        <v>795.16099999999983</v>
      </c>
      <c r="I31" s="140">
        <v>1182.4379999999994</v>
      </c>
      <c r="J31" s="247">
        <f t="shared" si="6"/>
        <v>3.7230512746286555E-3</v>
      </c>
      <c r="K31" s="215">
        <f t="shared" si="7"/>
        <v>5.2997874026156694E-3</v>
      </c>
      <c r="L31" s="52">
        <f t="shared" si="0"/>
        <v>0.48704224679027225</v>
      </c>
      <c r="N31" s="27">
        <f t="shared" si="1"/>
        <v>4.2233570749480798</v>
      </c>
      <c r="O31" s="152">
        <f t="shared" si="2"/>
        <v>4.6179784496057401</v>
      </c>
      <c r="P31" s="52">
        <f t="shared" si="8"/>
        <v>9.3437842847448951E-2</v>
      </c>
    </row>
    <row r="32" spans="1:16" ht="20.100000000000001" customHeight="1" thickBot="1" x14ac:dyDescent="0.3">
      <c r="A32" s="8" t="s">
        <v>17</v>
      </c>
      <c r="B32" s="19">
        <f>B33-SUM(B7:B31)</f>
        <v>45664.380000000237</v>
      </c>
      <c r="C32" s="140">
        <f>C33-SUM(C7:C31)</f>
        <v>40541.059999999823</v>
      </c>
      <c r="D32" s="247">
        <f t="shared" si="3"/>
        <v>6.8032686406430648E-2</v>
      </c>
      <c r="E32" s="215">
        <f t="shared" si="4"/>
        <v>6.1937144303279699E-2</v>
      </c>
      <c r="F32" s="52">
        <f t="shared" si="5"/>
        <v>-0.11219510699587705</v>
      </c>
      <c r="H32" s="19">
        <f>H33-SUM(H7:H31)</f>
        <v>13948.360000000015</v>
      </c>
      <c r="I32" s="140">
        <f>I33-SUM(I7:I31)</f>
        <v>14240.002999999997</v>
      </c>
      <c r="J32" s="247">
        <f t="shared" si="6"/>
        <v>6.5308106756970505E-2</v>
      </c>
      <c r="K32" s="215">
        <f t="shared" si="7"/>
        <v>6.382490118941489E-2</v>
      </c>
      <c r="L32" s="52">
        <f t="shared" si="0"/>
        <v>2.0908766335252425E-2</v>
      </c>
      <c r="N32" s="27">
        <f t="shared" si="1"/>
        <v>3.0545383513364124</v>
      </c>
      <c r="O32" s="152">
        <f t="shared" si="2"/>
        <v>3.5124890666401076</v>
      </c>
      <c r="P32" s="52">
        <f t="shared" si="8"/>
        <v>0.14992468996283317</v>
      </c>
    </row>
    <row r="33" spans="1:16" ht="26.25" customHeight="1" thickBot="1" x14ac:dyDescent="0.3">
      <c r="A33" s="12" t="s">
        <v>18</v>
      </c>
      <c r="B33" s="17">
        <v>671212.3600000001</v>
      </c>
      <c r="C33" s="145">
        <v>654551.64999999991</v>
      </c>
      <c r="D33" s="243">
        <f>SUM(D7:D32)</f>
        <v>1</v>
      </c>
      <c r="E33" s="244">
        <f>SUM(E7:E32)</f>
        <v>1</v>
      </c>
      <c r="F33" s="57">
        <f t="shared" si="5"/>
        <v>-2.4821816451652042E-2</v>
      </c>
      <c r="G33" s="1"/>
      <c r="H33" s="17">
        <v>213577.77300000004</v>
      </c>
      <c r="I33" s="145">
        <v>223110.45899999994</v>
      </c>
      <c r="J33" s="243">
        <f>SUM(J7:J32)</f>
        <v>0.99999999999999989</v>
      </c>
      <c r="K33" s="244">
        <f>SUM(K7:K32)</f>
        <v>1.0000000000000002</v>
      </c>
      <c r="L33" s="57">
        <f t="shared" si="0"/>
        <v>4.4633324273869533E-2</v>
      </c>
      <c r="N33" s="29">
        <f t="shared" si="1"/>
        <v>3.1819702038859954</v>
      </c>
      <c r="O33" s="146">
        <f t="shared" si="2"/>
        <v>3.4085997491565405</v>
      </c>
      <c r="P33" s="57">
        <f t="shared" si="8"/>
        <v>7.1223025593945777E-2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jan-out</v>
      </c>
      <c r="C37" s="349"/>
      <c r="D37" s="357" t="str">
        <f>B5</f>
        <v>jan-out</v>
      </c>
      <c r="E37" s="349"/>
      <c r="F37" s="131" t="str">
        <f>F5</f>
        <v>2022/2021</v>
      </c>
      <c r="H37" s="344" t="str">
        <f>B5</f>
        <v>jan-out</v>
      </c>
      <c r="I37" s="349"/>
      <c r="J37" s="357" t="str">
        <f>B5</f>
        <v>jan-out</v>
      </c>
      <c r="K37" s="345"/>
      <c r="L37" s="131" t="str">
        <f>L5</f>
        <v>2022/2021</v>
      </c>
      <c r="N37" s="344" t="str">
        <f>B5</f>
        <v>jan-out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85601.459999999992</v>
      </c>
      <c r="C39" s="147">
        <v>69106.650000000009</v>
      </c>
      <c r="D39" s="247">
        <f t="shared" ref="D39:D61" si="11">B39/$B$62</f>
        <v>0.29504083419580751</v>
      </c>
      <c r="E39" s="246">
        <f t="shared" ref="E39:E61" si="12">C39/$C$62</f>
        <v>0.24508202985705579</v>
      </c>
      <c r="F39" s="52">
        <f>(C39-B39)/B39</f>
        <v>-0.19269309191689002</v>
      </c>
      <c r="H39" s="39">
        <v>21427.73</v>
      </c>
      <c r="I39" s="147">
        <v>18039.983</v>
      </c>
      <c r="J39" s="247">
        <f t="shared" ref="J39:J61" si="13">H39/$H$62</f>
        <v>0.279094935870071</v>
      </c>
      <c r="K39" s="246">
        <f t="shared" ref="K39:K61" si="14">I39/$I$62</f>
        <v>0.2346613447921021</v>
      </c>
      <c r="L39" s="52">
        <f t="shared" ref="L39:L62" si="15">(I39-H39)/H39</f>
        <v>-0.15810106810194077</v>
      </c>
      <c r="N39" s="27">
        <f t="shared" ref="N39:N62" si="16">(H39/B39)*10</f>
        <v>2.5031967912696818</v>
      </c>
      <c r="O39" s="151">
        <f t="shared" ref="O39:O62" si="17">(I39/C39)*10</f>
        <v>2.61045543373901</v>
      </c>
      <c r="P39" s="61">
        <f t="shared" si="8"/>
        <v>4.2848665691571169E-2</v>
      </c>
    </row>
    <row r="40" spans="1:16" ht="20.100000000000001" customHeight="1" x14ac:dyDescent="0.25">
      <c r="A40" s="38" t="s">
        <v>185</v>
      </c>
      <c r="B40" s="19">
        <v>57644.579999999994</v>
      </c>
      <c r="C40" s="140">
        <v>61302.26999999999</v>
      </c>
      <c r="D40" s="247">
        <f t="shared" si="11"/>
        <v>0.19868241698292249</v>
      </c>
      <c r="E40" s="215">
        <f t="shared" si="12"/>
        <v>0.217404327462629</v>
      </c>
      <c r="F40" s="52">
        <f t="shared" ref="F40:F62" si="18">(C40-B40)/B40</f>
        <v>6.3452452945272492E-2</v>
      </c>
      <c r="H40" s="19">
        <v>12954.581000000004</v>
      </c>
      <c r="I40" s="140">
        <v>13377.467999999999</v>
      </c>
      <c r="J40" s="247">
        <f t="shared" si="13"/>
        <v>0.16873266339545259</v>
      </c>
      <c r="K40" s="215">
        <f t="shared" si="14"/>
        <v>0.17401206147441003</v>
      </c>
      <c r="L40" s="52">
        <f t="shared" si="15"/>
        <v>3.2643819201871142E-2</v>
      </c>
      <c r="N40" s="27">
        <f t="shared" si="16"/>
        <v>2.2473198694482646</v>
      </c>
      <c r="O40" s="152">
        <f t="shared" si="17"/>
        <v>2.1822141333428604</v>
      </c>
      <c r="P40" s="52">
        <f t="shared" si="8"/>
        <v>-2.8970391349491403E-2</v>
      </c>
    </row>
    <row r="41" spans="1:16" ht="20.100000000000001" customHeight="1" x14ac:dyDescent="0.25">
      <c r="A41" s="38" t="s">
        <v>189</v>
      </c>
      <c r="B41" s="19">
        <v>37451.829999999994</v>
      </c>
      <c r="C41" s="140">
        <v>40532.170000000006</v>
      </c>
      <c r="D41" s="247">
        <f t="shared" si="11"/>
        <v>0.12908447081813287</v>
      </c>
      <c r="E41" s="215">
        <f t="shared" si="12"/>
        <v>0.14374458171697313</v>
      </c>
      <c r="F41" s="52">
        <f t="shared" si="18"/>
        <v>8.2248050362292352E-2</v>
      </c>
      <c r="H41" s="19">
        <v>8918.0149999999976</v>
      </c>
      <c r="I41" s="140">
        <v>9389.6359999999986</v>
      </c>
      <c r="J41" s="247">
        <f t="shared" si="13"/>
        <v>0.11615662622747863</v>
      </c>
      <c r="K41" s="215">
        <f t="shared" si="14"/>
        <v>0.1221389516203166</v>
      </c>
      <c r="L41" s="52">
        <f t="shared" si="15"/>
        <v>5.2884077902986389E-2</v>
      </c>
      <c r="N41" s="27">
        <f t="shared" si="16"/>
        <v>2.3811960590443775</v>
      </c>
      <c r="O41" s="152">
        <f t="shared" si="17"/>
        <v>2.3165885270884825</v>
      </c>
      <c r="P41" s="52">
        <f t="shared" si="8"/>
        <v>-2.7132386562836532E-2</v>
      </c>
    </row>
    <row r="42" spans="1:16" ht="20.100000000000001" customHeight="1" x14ac:dyDescent="0.25">
      <c r="A42" s="38" t="s">
        <v>192</v>
      </c>
      <c r="B42" s="19">
        <v>17465.399999999994</v>
      </c>
      <c r="C42" s="140">
        <v>20798.810000000001</v>
      </c>
      <c r="D42" s="247">
        <f t="shared" si="11"/>
        <v>6.0197643656585469E-2</v>
      </c>
      <c r="E42" s="215">
        <f t="shared" si="12"/>
        <v>7.3761563806250624E-2</v>
      </c>
      <c r="F42" s="52">
        <f t="shared" si="18"/>
        <v>0.19085792481134176</v>
      </c>
      <c r="H42" s="19">
        <v>5017.4800000000014</v>
      </c>
      <c r="I42" s="140">
        <v>6422.9650000000001</v>
      </c>
      <c r="J42" s="247">
        <f t="shared" si="13"/>
        <v>6.5352384915684694E-2</v>
      </c>
      <c r="K42" s="215">
        <f t="shared" si="14"/>
        <v>8.3548948158798375E-2</v>
      </c>
      <c r="L42" s="52">
        <f t="shared" si="15"/>
        <v>0.28011770849111473</v>
      </c>
      <c r="N42" s="27">
        <f t="shared" si="16"/>
        <v>2.8728113870853242</v>
      </c>
      <c r="O42" s="152">
        <f t="shared" si="17"/>
        <v>3.0881406195835241</v>
      </c>
      <c r="P42" s="52">
        <f t="shared" si="8"/>
        <v>7.4954183719198861E-2</v>
      </c>
    </row>
    <row r="43" spans="1:16" ht="20.100000000000001" customHeight="1" x14ac:dyDescent="0.25">
      <c r="A43" s="38" t="s">
        <v>187</v>
      </c>
      <c r="B43" s="19">
        <v>11492.860000000004</v>
      </c>
      <c r="C43" s="140">
        <v>14931.820000000002</v>
      </c>
      <c r="D43" s="247">
        <f t="shared" si="11"/>
        <v>3.961220990501365E-2</v>
      </c>
      <c r="E43" s="215">
        <f t="shared" si="12"/>
        <v>5.2954683160885134E-2</v>
      </c>
      <c r="F43" s="52">
        <f t="shared" si="18"/>
        <v>0.29922578018004187</v>
      </c>
      <c r="H43" s="19">
        <v>4212.4019999999991</v>
      </c>
      <c r="I43" s="140">
        <v>5425.5959999999977</v>
      </c>
      <c r="J43" s="247">
        <f t="shared" si="13"/>
        <v>5.4866290831971407E-2</v>
      </c>
      <c r="K43" s="215">
        <f t="shared" si="14"/>
        <v>7.0575324470020254E-2</v>
      </c>
      <c r="L43" s="52">
        <f t="shared" si="15"/>
        <v>0.28800527584974056</v>
      </c>
      <c r="N43" s="27">
        <f t="shared" si="16"/>
        <v>3.6652338930431565</v>
      </c>
      <c r="O43" s="152">
        <f t="shared" si="17"/>
        <v>3.6335798315275678</v>
      </c>
      <c r="P43" s="52">
        <f t="shared" si="8"/>
        <v>-8.6363005579725982E-3</v>
      </c>
    </row>
    <row r="44" spans="1:16" ht="20.100000000000001" customHeight="1" x14ac:dyDescent="0.25">
      <c r="A44" s="38" t="s">
        <v>188</v>
      </c>
      <c r="B44" s="19">
        <v>12158.400000000001</v>
      </c>
      <c r="C44" s="140">
        <v>11727.060000000001</v>
      </c>
      <c r="D44" s="247">
        <f t="shared" si="11"/>
        <v>4.1906113265898812E-2</v>
      </c>
      <c r="E44" s="215">
        <f t="shared" si="12"/>
        <v>4.1589219981803267E-2</v>
      </c>
      <c r="F44" s="52">
        <f t="shared" si="18"/>
        <v>-3.5476707461508099E-2</v>
      </c>
      <c r="H44" s="19">
        <v>4166.6279999999997</v>
      </c>
      <c r="I44" s="140">
        <v>4033.2299999999996</v>
      </c>
      <c r="J44" s="247">
        <f t="shared" si="13"/>
        <v>5.4270087146629259E-2</v>
      </c>
      <c r="K44" s="215">
        <f t="shared" si="14"/>
        <v>5.2463640107413063E-2</v>
      </c>
      <c r="L44" s="52">
        <f t="shared" si="15"/>
        <v>-3.2015817106782786E-2</v>
      </c>
      <c r="N44" s="27">
        <f t="shared" si="16"/>
        <v>3.4269542045005914</v>
      </c>
      <c r="O44" s="152">
        <f t="shared" si="17"/>
        <v>3.4392507585021304</v>
      </c>
      <c r="P44" s="52">
        <f t="shared" si="8"/>
        <v>3.5881874305148244E-3</v>
      </c>
    </row>
    <row r="45" spans="1:16" ht="20.100000000000001" customHeight="1" x14ac:dyDescent="0.25">
      <c r="A45" s="38" t="s">
        <v>190</v>
      </c>
      <c r="B45" s="19">
        <v>15825.45</v>
      </c>
      <c r="C45" s="140">
        <v>11247.21</v>
      </c>
      <c r="D45" s="247">
        <f t="shared" si="11"/>
        <v>5.4545260904709361E-2</v>
      </c>
      <c r="E45" s="215">
        <f t="shared" si="12"/>
        <v>3.9887464622125016E-2</v>
      </c>
      <c r="F45" s="52">
        <f t="shared" si="18"/>
        <v>-0.28929603897519512</v>
      </c>
      <c r="H45" s="19">
        <v>4665.1610000000001</v>
      </c>
      <c r="I45" s="140">
        <v>3795.0280000000002</v>
      </c>
      <c r="J45" s="247">
        <f t="shared" si="13"/>
        <v>6.0763450450353647E-2</v>
      </c>
      <c r="K45" s="215">
        <f t="shared" si="14"/>
        <v>4.9365144856493584E-2</v>
      </c>
      <c r="L45" s="52">
        <f t="shared" si="15"/>
        <v>-0.18651724988698135</v>
      </c>
      <c r="N45" s="27">
        <f t="shared" si="16"/>
        <v>2.9478852102151913</v>
      </c>
      <c r="O45" s="152">
        <f t="shared" si="17"/>
        <v>3.3741950225878243</v>
      </c>
      <c r="P45" s="52">
        <f t="shared" si="8"/>
        <v>0.14461547243948247</v>
      </c>
    </row>
    <row r="46" spans="1:16" ht="20.100000000000001" customHeight="1" x14ac:dyDescent="0.25">
      <c r="A46" s="38" t="s">
        <v>194</v>
      </c>
      <c r="B46" s="19">
        <v>7418.7200000000012</v>
      </c>
      <c r="C46" s="140">
        <v>10903.98</v>
      </c>
      <c r="D46" s="247">
        <f t="shared" si="11"/>
        <v>2.5569953333332417E-2</v>
      </c>
      <c r="E46" s="215">
        <f t="shared" si="12"/>
        <v>3.8670222792173241E-2</v>
      </c>
      <c r="F46" s="52">
        <f t="shared" si="18"/>
        <v>0.46979263269135346</v>
      </c>
      <c r="H46" s="19">
        <v>2267.1189999999992</v>
      </c>
      <c r="I46" s="140">
        <v>3253.7340000000004</v>
      </c>
      <c r="J46" s="247">
        <f t="shared" si="13"/>
        <v>2.9529092998409973E-2</v>
      </c>
      <c r="K46" s="215">
        <f t="shared" si="14"/>
        <v>4.232407514107888E-2</v>
      </c>
      <c r="L46" s="52">
        <f t="shared" si="15"/>
        <v>0.4351844786268394</v>
      </c>
      <c r="N46" s="27">
        <f t="shared" si="16"/>
        <v>3.0559436129143558</v>
      </c>
      <c r="O46" s="152">
        <f t="shared" si="17"/>
        <v>2.9839874981428807</v>
      </c>
      <c r="P46" s="52">
        <f t="shared" si="8"/>
        <v>-2.3546283533305404E-2</v>
      </c>
    </row>
    <row r="47" spans="1:16" ht="20.100000000000001" customHeight="1" x14ac:dyDescent="0.25">
      <c r="A47" s="38" t="s">
        <v>193</v>
      </c>
      <c r="B47" s="19">
        <v>8489.39</v>
      </c>
      <c r="C47" s="140">
        <v>8012.7599999999993</v>
      </c>
      <c r="D47" s="247">
        <f t="shared" si="11"/>
        <v>2.9260210134424647E-2</v>
      </c>
      <c r="E47" s="215">
        <f t="shared" si="12"/>
        <v>2.8416707879161004E-2</v>
      </c>
      <c r="F47" s="52">
        <f t="shared" si="18"/>
        <v>-5.6144198817582903E-2</v>
      </c>
      <c r="H47" s="19">
        <v>3305.7750000000015</v>
      </c>
      <c r="I47" s="140">
        <v>3163.2570000000001</v>
      </c>
      <c r="J47" s="247">
        <f t="shared" si="13"/>
        <v>4.3057526934765576E-2</v>
      </c>
      <c r="K47" s="215">
        <f t="shared" si="14"/>
        <v>4.1147164137739514E-2</v>
      </c>
      <c r="L47" s="52">
        <f t="shared" si="15"/>
        <v>-4.3111827029970684E-2</v>
      </c>
      <c r="N47" s="27">
        <f t="shared" si="16"/>
        <v>3.8940076966660757</v>
      </c>
      <c r="O47" s="152">
        <f t="shared" si="17"/>
        <v>3.9477745495933991</v>
      </c>
      <c r="P47" s="52">
        <f t="shared" si="8"/>
        <v>1.3807587738811319E-2</v>
      </c>
    </row>
    <row r="48" spans="1:16" ht="20.100000000000001" customHeight="1" x14ac:dyDescent="0.25">
      <c r="A48" s="38" t="s">
        <v>198</v>
      </c>
      <c r="B48" s="19">
        <v>7436.8799999999983</v>
      </c>
      <c r="C48" s="140">
        <v>7446.81</v>
      </c>
      <c r="D48" s="247">
        <f t="shared" si="11"/>
        <v>2.5632545040868655E-2</v>
      </c>
      <c r="E48" s="215">
        <f t="shared" si="12"/>
        <v>2.6409604730656476E-2</v>
      </c>
      <c r="F48" s="52">
        <f t="shared" si="18"/>
        <v>1.3352373576018589E-3</v>
      </c>
      <c r="H48" s="19">
        <v>2323.8039999999992</v>
      </c>
      <c r="I48" s="140">
        <v>2294.4590000000007</v>
      </c>
      <c r="J48" s="247">
        <f t="shared" si="13"/>
        <v>3.0267411823586273E-2</v>
      </c>
      <c r="K48" s="215">
        <f t="shared" si="14"/>
        <v>2.9845972388684732E-2</v>
      </c>
      <c r="L48" s="52">
        <f t="shared" si="15"/>
        <v>-1.2628001328854948E-2</v>
      </c>
      <c r="N48" s="27">
        <f t="shared" si="16"/>
        <v>3.1247028323705632</v>
      </c>
      <c r="O48" s="152">
        <f t="shared" si="17"/>
        <v>3.0811300409168494</v>
      </c>
      <c r="P48" s="52">
        <f t="shared" si="8"/>
        <v>-1.3944619309816813E-2</v>
      </c>
    </row>
    <row r="49" spans="1:16" ht="20.100000000000001" customHeight="1" x14ac:dyDescent="0.25">
      <c r="A49" s="38" t="s">
        <v>191</v>
      </c>
      <c r="B49" s="19">
        <v>4692.8300000000008</v>
      </c>
      <c r="C49" s="140">
        <v>4362.619999999999</v>
      </c>
      <c r="D49" s="247">
        <f t="shared" si="11"/>
        <v>1.6174682977826683E-2</v>
      </c>
      <c r="E49" s="215">
        <f t="shared" si="12"/>
        <v>1.5471734848889192E-2</v>
      </c>
      <c r="F49" s="52">
        <f t="shared" si="18"/>
        <v>-7.0364790542167904E-2</v>
      </c>
      <c r="H49" s="19">
        <v>1938.482</v>
      </c>
      <c r="I49" s="140">
        <v>1914.8969999999997</v>
      </c>
      <c r="J49" s="247">
        <f t="shared" si="13"/>
        <v>2.5248615204470422E-2</v>
      </c>
      <c r="K49" s="215">
        <f t="shared" si="14"/>
        <v>2.4908687838473123E-2</v>
      </c>
      <c r="L49" s="52">
        <f t="shared" si="15"/>
        <v>-1.2166736652700549E-2</v>
      </c>
      <c r="N49" s="27">
        <f t="shared" si="16"/>
        <v>4.1307313497399214</v>
      </c>
      <c r="O49" s="152">
        <f t="shared" si="17"/>
        <v>4.3893279726402943</v>
      </c>
      <c r="P49" s="52">
        <f t="shared" si="8"/>
        <v>6.2603108506839741E-2</v>
      </c>
    </row>
    <row r="50" spans="1:16" ht="20.100000000000001" customHeight="1" x14ac:dyDescent="0.25">
      <c r="A50" s="38" t="s">
        <v>199</v>
      </c>
      <c r="B50" s="19">
        <v>4118.3499999999985</v>
      </c>
      <c r="C50" s="140">
        <v>7813.7300000000005</v>
      </c>
      <c r="D50" s="247">
        <f t="shared" si="11"/>
        <v>1.419463429140465E-2</v>
      </c>
      <c r="E50" s="215">
        <f t="shared" si="12"/>
        <v>2.7710861532934564E-2</v>
      </c>
      <c r="F50" s="52">
        <f t="shared" si="18"/>
        <v>0.89729624728350021</v>
      </c>
      <c r="H50" s="19">
        <v>1010.3990000000001</v>
      </c>
      <c r="I50" s="140">
        <v>1718.1480000000004</v>
      </c>
      <c r="J50" s="247">
        <f t="shared" si="13"/>
        <v>1.3160388156290186E-2</v>
      </c>
      <c r="K50" s="215">
        <f t="shared" si="14"/>
        <v>2.2349406883136236E-2</v>
      </c>
      <c r="L50" s="52">
        <f t="shared" si="15"/>
        <v>0.70046486585992285</v>
      </c>
      <c r="N50" s="27">
        <f t="shared" si="16"/>
        <v>2.4534073111804497</v>
      </c>
      <c r="O50" s="152">
        <f t="shared" si="17"/>
        <v>2.1988832478214633</v>
      </c>
      <c r="P50" s="52">
        <f t="shared" si="8"/>
        <v>-0.10374309320718661</v>
      </c>
    </row>
    <row r="51" spans="1:16" ht="20.100000000000001" customHeight="1" x14ac:dyDescent="0.25">
      <c r="A51" s="38" t="s">
        <v>203</v>
      </c>
      <c r="B51" s="19">
        <v>12619.110000000006</v>
      </c>
      <c r="C51" s="140">
        <v>4075.7600000000007</v>
      </c>
      <c r="D51" s="247">
        <f t="shared" si="11"/>
        <v>4.3494033176638087E-2</v>
      </c>
      <c r="E51" s="215">
        <f t="shared" si="12"/>
        <v>1.4454405386604526E-2</v>
      </c>
      <c r="F51" s="52">
        <f t="shared" si="18"/>
        <v>-0.67701684191674383</v>
      </c>
      <c r="H51" s="19">
        <v>1857.7599999999995</v>
      </c>
      <c r="I51" s="140">
        <v>943.67000000000019</v>
      </c>
      <c r="J51" s="247">
        <f t="shared" si="13"/>
        <v>2.4197215853568391E-2</v>
      </c>
      <c r="K51" s="215">
        <f t="shared" si="14"/>
        <v>1.2275115294729659E-2</v>
      </c>
      <c r="L51" s="52">
        <f t="shared" si="15"/>
        <v>-0.49203879941434825</v>
      </c>
      <c r="N51" s="27">
        <f t="shared" si="16"/>
        <v>1.4721798922427958</v>
      </c>
      <c r="O51" s="152">
        <f t="shared" si="17"/>
        <v>2.3153227864251087</v>
      </c>
      <c r="P51" s="52">
        <f t="shared" si="8"/>
        <v>0.57271730080338545</v>
      </c>
    </row>
    <row r="52" spans="1:16" ht="20.100000000000001" customHeight="1" x14ac:dyDescent="0.25">
      <c r="A52" s="38" t="s">
        <v>196</v>
      </c>
      <c r="B52" s="19">
        <v>381.6</v>
      </c>
      <c r="C52" s="140">
        <v>2406.9499999999998</v>
      </c>
      <c r="D52" s="247">
        <f t="shared" si="11"/>
        <v>1.3152530614445146E-3</v>
      </c>
      <c r="E52" s="215">
        <f t="shared" si="12"/>
        <v>8.5360843242211892E-3</v>
      </c>
      <c r="F52" s="52">
        <f t="shared" si="18"/>
        <v>5.3075209643605863</v>
      </c>
      <c r="H52" s="19">
        <v>176.01000000000002</v>
      </c>
      <c r="I52" s="140">
        <v>740.54700000000003</v>
      </c>
      <c r="J52" s="247">
        <f t="shared" si="13"/>
        <v>2.2925200038684083E-3</v>
      </c>
      <c r="K52" s="215">
        <f t="shared" si="14"/>
        <v>9.632922320478729E-3</v>
      </c>
      <c r="L52" s="52">
        <f t="shared" si="15"/>
        <v>3.2074143514573032</v>
      </c>
      <c r="N52" s="27">
        <f t="shared" si="16"/>
        <v>4.6124213836477992</v>
      </c>
      <c r="O52" s="152">
        <f t="shared" si="17"/>
        <v>3.0767028812397434</v>
      </c>
      <c r="P52" s="52">
        <f t="shared" si="8"/>
        <v>-0.33295277570530879</v>
      </c>
    </row>
    <row r="53" spans="1:16" ht="20.100000000000001" customHeight="1" x14ac:dyDescent="0.25">
      <c r="A53" s="38" t="s">
        <v>204</v>
      </c>
      <c r="B53" s="19">
        <v>2494.2000000000003</v>
      </c>
      <c r="C53" s="140">
        <v>2295.5</v>
      </c>
      <c r="D53" s="247">
        <f t="shared" si="11"/>
        <v>8.5967090824290056E-3</v>
      </c>
      <c r="E53" s="215">
        <f t="shared" si="12"/>
        <v>8.1408344860714778E-3</v>
      </c>
      <c r="F53" s="52">
        <f t="shared" si="18"/>
        <v>-7.9664822387940121E-2</v>
      </c>
      <c r="H53" s="19">
        <v>680.6909999999998</v>
      </c>
      <c r="I53" s="140">
        <v>604.21299999999985</v>
      </c>
      <c r="J53" s="247">
        <f t="shared" si="13"/>
        <v>8.8659606496971199E-3</v>
      </c>
      <c r="K53" s="215">
        <f t="shared" si="14"/>
        <v>7.8595104618929164E-3</v>
      </c>
      <c r="L53" s="52">
        <f t="shared" si="15"/>
        <v>-0.11235347610002185</v>
      </c>
      <c r="N53" s="27">
        <f t="shared" si="16"/>
        <v>2.7290955015636262</v>
      </c>
      <c r="O53" s="152">
        <f t="shared" si="17"/>
        <v>2.6321629274667826</v>
      </c>
      <c r="P53" s="52">
        <f t="shared" si="8"/>
        <v>-3.5518205222685111E-2</v>
      </c>
    </row>
    <row r="54" spans="1:16" ht="20.100000000000001" customHeight="1" x14ac:dyDescent="0.25">
      <c r="A54" s="38" t="s">
        <v>200</v>
      </c>
      <c r="B54" s="19">
        <v>1458.9199999999998</v>
      </c>
      <c r="C54" s="140">
        <v>1260.5800000000008</v>
      </c>
      <c r="D54" s="247">
        <f t="shared" si="11"/>
        <v>5.02843028407398E-3</v>
      </c>
      <c r="E54" s="215">
        <f t="shared" si="12"/>
        <v>4.4705611572432979E-3</v>
      </c>
      <c r="F54" s="52">
        <f>(C54-B54)/B54</f>
        <v>-0.13594988073369274</v>
      </c>
      <c r="H54" s="19">
        <v>594.73399999999992</v>
      </c>
      <c r="I54" s="140">
        <v>518.03300000000002</v>
      </c>
      <c r="J54" s="247">
        <f t="shared" si="13"/>
        <v>7.7463757285419783E-3</v>
      </c>
      <c r="K54" s="215">
        <f t="shared" si="14"/>
        <v>6.7384941785525532E-3</v>
      </c>
      <c r="L54" s="52">
        <f t="shared" si="15"/>
        <v>-0.12896689948783813</v>
      </c>
      <c r="N54" s="27">
        <f t="shared" si="16"/>
        <v>4.0765360677761633</v>
      </c>
      <c r="O54" s="152">
        <f t="shared" si="17"/>
        <v>4.1094813498548257</v>
      </c>
      <c r="P54" s="52">
        <f t="shared" si="8"/>
        <v>8.0816854140173915E-3</v>
      </c>
    </row>
    <row r="55" spans="1:16" ht="20.100000000000001" customHeight="1" x14ac:dyDescent="0.25">
      <c r="A55" s="38" t="s">
        <v>205</v>
      </c>
      <c r="B55" s="19">
        <v>891.80000000000007</v>
      </c>
      <c r="C55" s="140">
        <v>981.4799999999999</v>
      </c>
      <c r="D55" s="247">
        <f t="shared" si="11"/>
        <v>3.0737491619397747E-3</v>
      </c>
      <c r="E55" s="215">
        <f t="shared" si="12"/>
        <v>3.4807520067041747E-3</v>
      </c>
      <c r="F55" s="52">
        <f>(C55-B55)/B55</f>
        <v>0.10056066382596976</v>
      </c>
      <c r="H55" s="19">
        <v>456.92399999999998</v>
      </c>
      <c r="I55" s="140">
        <v>423.36200000000002</v>
      </c>
      <c r="J55" s="247">
        <f t="shared" si="13"/>
        <v>5.9514085009236316E-3</v>
      </c>
      <c r="K55" s="215">
        <f t="shared" si="14"/>
        <v>5.5070282634897124E-3</v>
      </c>
      <c r="L55" s="52">
        <f t="shared" si="15"/>
        <v>-7.345204016422853E-2</v>
      </c>
      <c r="N55" s="27">
        <f t="shared" ref="N55:N56" si="19">(H55/B55)*10</f>
        <v>5.1236151603498534</v>
      </c>
      <c r="O55" s="152">
        <f t="shared" ref="O55:O56" si="20">(I55/C55)*10</f>
        <v>4.3135061335941645</v>
      </c>
      <c r="P55" s="52">
        <f t="shared" ref="P55:P56" si="21">(O55-N55)/N55</f>
        <v>-0.15811277806828347</v>
      </c>
    </row>
    <row r="56" spans="1:16" ht="20.100000000000001" customHeight="1" x14ac:dyDescent="0.25">
      <c r="A56" s="38" t="s">
        <v>202</v>
      </c>
      <c r="B56" s="19">
        <v>781.0599999999996</v>
      </c>
      <c r="C56" s="140">
        <v>830.32000000000016</v>
      </c>
      <c r="D56" s="247">
        <f t="shared" si="11"/>
        <v>2.692063826446153E-3</v>
      </c>
      <c r="E56" s="215">
        <f t="shared" si="12"/>
        <v>2.944673356774067E-3</v>
      </c>
      <c r="F56" s="52">
        <f t="shared" si="18"/>
        <v>6.3068138171203991E-2</v>
      </c>
      <c r="H56" s="19">
        <v>262.83099999999996</v>
      </c>
      <c r="I56" s="140">
        <v>270.65700000000004</v>
      </c>
      <c r="J56" s="247">
        <f t="shared" si="13"/>
        <v>3.4233584747272168E-3</v>
      </c>
      <c r="K56" s="215">
        <f t="shared" si="14"/>
        <v>3.5206649361807039E-3</v>
      </c>
      <c r="L56" s="52">
        <f t="shared" si="15"/>
        <v>2.9775787483211948E-2</v>
      </c>
      <c r="N56" s="27">
        <f t="shared" si="19"/>
        <v>3.3650551814201224</v>
      </c>
      <c r="O56" s="152">
        <f t="shared" si="20"/>
        <v>3.2596709702283455</v>
      </c>
      <c r="P56" s="52">
        <f t="shared" si="21"/>
        <v>-3.1317231222134839E-2</v>
      </c>
    </row>
    <row r="57" spans="1:16" ht="20.100000000000001" customHeight="1" x14ac:dyDescent="0.25">
      <c r="A57" s="38" t="s">
        <v>206</v>
      </c>
      <c r="B57" s="19">
        <v>961.11</v>
      </c>
      <c r="C57" s="140">
        <v>994.13000000000011</v>
      </c>
      <c r="D57" s="247">
        <f t="shared" si="11"/>
        <v>3.3126385479165022E-3</v>
      </c>
      <c r="E57" s="215">
        <f t="shared" si="12"/>
        <v>3.5256143705677365E-3</v>
      </c>
      <c r="F57" s="52">
        <f t="shared" ref="F57:F58" si="22">(C57-B57)/B57</f>
        <v>3.4356109082207133E-2</v>
      </c>
      <c r="H57" s="19">
        <v>191.38400000000001</v>
      </c>
      <c r="I57" s="140">
        <v>181.499</v>
      </c>
      <c r="J57" s="247">
        <f t="shared" si="13"/>
        <v>2.4927654588963776E-3</v>
      </c>
      <c r="K57" s="215">
        <f t="shared" si="14"/>
        <v>2.3609112834763611E-3</v>
      </c>
      <c r="L57" s="52">
        <f t="shared" si="15"/>
        <v>-5.1650085691593961E-2</v>
      </c>
      <c r="N57" s="27">
        <f t="shared" si="16"/>
        <v>1.9912809147756241</v>
      </c>
      <c r="O57" s="152">
        <f t="shared" si="17"/>
        <v>1.8257068995000654</v>
      </c>
      <c r="P57" s="52">
        <f t="shared" ref="P57:P58" si="23">(O57-N57)/N57</f>
        <v>-8.3149501432456335E-2</v>
      </c>
    </row>
    <row r="58" spans="1:16" ht="20.100000000000001" customHeight="1" x14ac:dyDescent="0.25">
      <c r="A58" s="38" t="s">
        <v>201</v>
      </c>
      <c r="B58" s="19">
        <v>247.83999999999997</v>
      </c>
      <c r="C58" s="140">
        <v>288.67</v>
      </c>
      <c r="D58" s="247">
        <f t="shared" si="11"/>
        <v>8.5422515395285233E-4</v>
      </c>
      <c r="E58" s="215">
        <f t="shared" si="12"/>
        <v>1.0237485040706833E-3</v>
      </c>
      <c r="F58" s="52">
        <f t="shared" si="22"/>
        <v>0.1647433828276309</v>
      </c>
      <c r="H58" s="19">
        <v>97.192000000000021</v>
      </c>
      <c r="I58" s="140">
        <v>115.67</v>
      </c>
      <c r="J58" s="247">
        <f t="shared" si="13"/>
        <v>1.2659201421281652E-3</v>
      </c>
      <c r="K58" s="215">
        <f t="shared" si="14"/>
        <v>1.5046177012529585E-3</v>
      </c>
      <c r="L58" s="52">
        <f t="shared" si="15"/>
        <v>0.19011852827393178</v>
      </c>
      <c r="N58" s="27">
        <f t="shared" si="16"/>
        <v>3.9215622982569416</v>
      </c>
      <c r="O58" s="152">
        <f t="shared" si="17"/>
        <v>4.0069976097273701</v>
      </c>
      <c r="P58" s="52">
        <f t="shared" si="23"/>
        <v>2.1786039586417595E-2</v>
      </c>
    </row>
    <row r="59" spans="1:16" ht="20.100000000000001" customHeight="1" x14ac:dyDescent="0.25">
      <c r="A59" s="38" t="s">
        <v>224</v>
      </c>
      <c r="B59" s="19">
        <v>202.99999999999997</v>
      </c>
      <c r="C59" s="140">
        <v>231.45999999999998</v>
      </c>
      <c r="D59" s="247">
        <f t="shared" si="11"/>
        <v>6.9967602587326099E-4</v>
      </c>
      <c r="E59" s="215">
        <f t="shared" si="12"/>
        <v>8.2085713358575653E-4</v>
      </c>
      <c r="F59" s="52">
        <f t="shared" ref="F59:F60" si="24">(C59-B59)/B59</f>
        <v>0.14019704433497543</v>
      </c>
      <c r="H59" s="19">
        <v>81.281999999999996</v>
      </c>
      <c r="I59" s="140">
        <v>76.872</v>
      </c>
      <c r="J59" s="247">
        <f t="shared" si="13"/>
        <v>1.0586933183025506E-3</v>
      </c>
      <c r="K59" s="215">
        <f t="shared" si="14"/>
        <v>9.9993924034509738E-4</v>
      </c>
      <c r="L59" s="52">
        <f t="shared" si="15"/>
        <v>-5.4255554735365724E-2</v>
      </c>
      <c r="N59" s="27">
        <f t="shared" si="16"/>
        <v>4.0040394088669959</v>
      </c>
      <c r="O59" s="152">
        <f t="shared" si="17"/>
        <v>3.3211786053745791</v>
      </c>
      <c r="P59" s="52">
        <f t="shared" ref="P59" si="25">(O59-N59)/N59</f>
        <v>-0.17054297766905416</v>
      </c>
    </row>
    <row r="60" spans="1:16" ht="20.100000000000001" customHeight="1" x14ac:dyDescent="0.25">
      <c r="A60" s="38" t="s">
        <v>208</v>
      </c>
      <c r="B60" s="19">
        <v>63.099999999999994</v>
      </c>
      <c r="C60" s="140">
        <v>121.59000000000002</v>
      </c>
      <c r="D60" s="247">
        <f t="shared" si="11"/>
        <v>2.1748550360888065E-4</v>
      </c>
      <c r="E60" s="215">
        <f t="shared" si="12"/>
        <v>4.312106578790813E-4</v>
      </c>
      <c r="F60" s="52">
        <f t="shared" si="24"/>
        <v>0.92694136291600682</v>
      </c>
      <c r="H60" s="19">
        <v>40.989000000000004</v>
      </c>
      <c r="I60" s="140">
        <v>47.495000000000005</v>
      </c>
      <c r="J60" s="247">
        <f t="shared" si="13"/>
        <v>5.3387933889302987E-4</v>
      </c>
      <c r="K60" s="215">
        <f t="shared" si="14"/>
        <v>6.1780770918137178E-4</v>
      </c>
      <c r="L60" s="52">
        <f t="shared" si="15"/>
        <v>0.15872551172265728</v>
      </c>
      <c r="N60" s="27">
        <f t="shared" ref="N60" si="26">(H60/B60)*10</f>
        <v>6.4958795562599061</v>
      </c>
      <c r="O60" s="152">
        <f t="shared" ref="O60" si="27">(I60/C60)*10</f>
        <v>3.906160046056419</v>
      </c>
      <c r="P60" s="52">
        <f t="shared" ref="P60" si="28">(O60-N60)/N60</f>
        <v>-0.3986711095509527</v>
      </c>
    </row>
    <row r="61" spans="1:16" ht="20.100000000000001" customHeight="1" thickBot="1" x14ac:dyDescent="0.3">
      <c r="A61" s="8" t="s">
        <v>17</v>
      </c>
      <c r="B61" s="19">
        <f>B62-SUM(B39:B60)</f>
        <v>236.39000000013039</v>
      </c>
      <c r="C61" s="140">
        <f>C62-SUM(C39:C60)</f>
        <v>301.21999999991385</v>
      </c>
      <c r="D61" s="247">
        <f t="shared" si="11"/>
        <v>8.1476066875010552E-4</v>
      </c>
      <c r="E61" s="215">
        <f t="shared" si="12"/>
        <v>1.0682562247413415E-3</v>
      </c>
      <c r="F61" s="52">
        <f t="shared" si="18"/>
        <v>0.27425017978657179</v>
      </c>
      <c r="H61" s="19">
        <f>H62-SUM(H39:H60)</f>
        <v>128.40199999997276</v>
      </c>
      <c r="I61" s="140">
        <f>I62-SUM(I39:I60)</f>
        <v>126.25200000002224</v>
      </c>
      <c r="J61" s="247">
        <f t="shared" si="13"/>
        <v>1.6724285752891816E-3</v>
      </c>
      <c r="K61" s="215">
        <f t="shared" si="14"/>
        <v>1.6422667417534534E-3</v>
      </c>
      <c r="L61" s="52">
        <f t="shared" si="15"/>
        <v>-1.6744287471775983E-2</v>
      </c>
      <c r="N61" s="27">
        <f t="shared" si="16"/>
        <v>5.4317864545836088</v>
      </c>
      <c r="O61" s="152">
        <f t="shared" si="17"/>
        <v>4.1913551557020892</v>
      </c>
      <c r="P61" s="52">
        <f t="shared" si="8"/>
        <v>-0.22836525501380539</v>
      </c>
    </row>
    <row r="62" spans="1:16" ht="26.25" customHeight="1" thickBot="1" x14ac:dyDescent="0.3">
      <c r="A62" s="12" t="s">
        <v>18</v>
      </c>
      <c r="B62" s="17">
        <v>290134.28000000003</v>
      </c>
      <c r="C62" s="145">
        <v>281973.55</v>
      </c>
      <c r="D62" s="253">
        <f>SUM(D39:D61)</f>
        <v>1.0000000000000004</v>
      </c>
      <c r="E62" s="254">
        <f>SUM(E39:E61)</f>
        <v>0.99999999999999978</v>
      </c>
      <c r="F62" s="57">
        <f t="shared" si="18"/>
        <v>-2.8127424308496185E-2</v>
      </c>
      <c r="G62" s="1"/>
      <c r="H62" s="17">
        <v>76775.774999999994</v>
      </c>
      <c r="I62" s="145">
        <v>76876.671000000017</v>
      </c>
      <c r="J62" s="253">
        <f>SUM(J39:J61)</f>
        <v>0.99999999999999989</v>
      </c>
      <c r="K62" s="254">
        <f>SUM(K39:K61)</f>
        <v>1.0000000000000002</v>
      </c>
      <c r="L62" s="57">
        <f t="shared" si="15"/>
        <v>1.3141645265062122E-3</v>
      </c>
      <c r="M62" s="1"/>
      <c r="N62" s="29">
        <f t="shared" si="16"/>
        <v>2.6462152283418554</v>
      </c>
      <c r="O62" s="146">
        <f t="shared" si="17"/>
        <v>2.7263788039693804</v>
      </c>
      <c r="P62" s="57">
        <f t="shared" si="8"/>
        <v>3.0293671795455675E-2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jan-out</v>
      </c>
      <c r="C66" s="349"/>
      <c r="D66" s="357" t="str">
        <f>B5</f>
        <v>jan-out</v>
      </c>
      <c r="E66" s="349"/>
      <c r="F66" s="131" t="str">
        <f>F37</f>
        <v>2022/2021</v>
      </c>
      <c r="H66" s="344" t="str">
        <f>B5</f>
        <v>jan-out</v>
      </c>
      <c r="I66" s="349"/>
      <c r="J66" s="357" t="str">
        <f>B5</f>
        <v>jan-out</v>
      </c>
      <c r="K66" s="345"/>
      <c r="L66" s="131" t="str">
        <f>L37</f>
        <v>2022/2021</v>
      </c>
      <c r="N66" s="344" t="str">
        <f>B5</f>
        <v>jan-out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153</v>
      </c>
      <c r="B68" s="39">
        <v>92815.910000000018</v>
      </c>
      <c r="C68" s="147">
        <v>89805.460000000021</v>
      </c>
      <c r="D68" s="247">
        <f>B68/$B$96</f>
        <v>0.2435613982310397</v>
      </c>
      <c r="E68" s="246">
        <f>C68/$C$96</f>
        <v>0.24103794613800428</v>
      </c>
      <c r="F68" s="61">
        <f t="shared" ref="F68:F75" si="29">(C68-B68)/B68</f>
        <v>-3.243463324337386E-2</v>
      </c>
      <c r="H68" s="19">
        <v>29443.108000000011</v>
      </c>
      <c r="I68" s="147">
        <v>31549.147000000001</v>
      </c>
      <c r="J68" s="245">
        <f>H68/$H$96</f>
        <v>0.21522425425394742</v>
      </c>
      <c r="K68" s="246">
        <f>I68/$I$96</f>
        <v>0.2157445788110201</v>
      </c>
      <c r="L68" s="61">
        <f t="shared" ref="L68:L96" si="30">(I68-H68)/H68</f>
        <v>7.1529099441539554E-2</v>
      </c>
      <c r="N68" s="41">
        <f t="shared" ref="N68:N96" si="31">(H68/B68)*10</f>
        <v>3.1722048515173751</v>
      </c>
      <c r="O68" s="149">
        <f t="shared" ref="O68:O96" si="32">(I68/C68)*10</f>
        <v>3.5130544401197872</v>
      </c>
      <c r="P68" s="61">
        <f t="shared" si="8"/>
        <v>0.10744879494127625</v>
      </c>
    </row>
    <row r="69" spans="1:16" ht="20.100000000000001" customHeight="1" x14ac:dyDescent="0.25">
      <c r="A69" s="38" t="s">
        <v>155</v>
      </c>
      <c r="B69" s="19">
        <v>75424.449999999939</v>
      </c>
      <c r="C69" s="140">
        <v>63310.320000000014</v>
      </c>
      <c r="D69" s="247">
        <f t="shared" ref="D69:D95" si="33">B69/$B$96</f>
        <v>0.19792387428843958</v>
      </c>
      <c r="E69" s="215">
        <f t="shared" ref="E69:E95" si="34">C69/$C$96</f>
        <v>0.16992496338351604</v>
      </c>
      <c r="F69" s="52">
        <f t="shared" si="29"/>
        <v>-0.16061277211832414</v>
      </c>
      <c r="H69" s="19">
        <v>29051.695000000007</v>
      </c>
      <c r="I69" s="140">
        <v>27792.883999999987</v>
      </c>
      <c r="J69" s="214">
        <f t="shared" ref="J69:J96" si="35">H69/$H$96</f>
        <v>0.21236308990165481</v>
      </c>
      <c r="K69" s="215">
        <f t="shared" ref="K69:K96" si="36">I69/$I$96</f>
        <v>0.19005788183507899</v>
      </c>
      <c r="L69" s="52">
        <f t="shared" si="30"/>
        <v>-4.333003633695106E-2</v>
      </c>
      <c r="N69" s="40">
        <f t="shared" si="31"/>
        <v>3.851760934285902</v>
      </c>
      <c r="O69" s="143">
        <f t="shared" si="32"/>
        <v>4.38994527274542</v>
      </c>
      <c r="P69" s="52">
        <f t="shared" si="8"/>
        <v>0.1397242320178666</v>
      </c>
    </row>
    <row r="70" spans="1:16" ht="20.100000000000001" customHeight="1" x14ac:dyDescent="0.25">
      <c r="A70" s="38" t="s">
        <v>156</v>
      </c>
      <c r="B70" s="19">
        <v>60913.639999999992</v>
      </c>
      <c r="C70" s="140">
        <v>57197.859999999993</v>
      </c>
      <c r="D70" s="247">
        <f t="shared" si="33"/>
        <v>0.15984556235824421</v>
      </c>
      <c r="E70" s="215">
        <f t="shared" si="34"/>
        <v>0.15351911451585576</v>
      </c>
      <c r="F70" s="52">
        <f t="shared" si="29"/>
        <v>-6.1000787344181032E-2</v>
      </c>
      <c r="H70" s="19">
        <v>22754.013000000003</v>
      </c>
      <c r="I70" s="140">
        <v>23245.532000000003</v>
      </c>
      <c r="J70" s="214">
        <f t="shared" si="35"/>
        <v>0.16632807512065723</v>
      </c>
      <c r="K70" s="215">
        <f t="shared" si="36"/>
        <v>0.15896142962527926</v>
      </c>
      <c r="L70" s="52">
        <f t="shared" si="30"/>
        <v>2.1601420373628166E-2</v>
      </c>
      <c r="N70" s="40">
        <f t="shared" si="31"/>
        <v>3.7354544893393342</v>
      </c>
      <c r="O70" s="143">
        <f t="shared" si="32"/>
        <v>4.0640562426636251</v>
      </c>
      <c r="P70" s="52">
        <f t="shared" si="8"/>
        <v>8.7968346090707833E-2</v>
      </c>
    </row>
    <row r="71" spans="1:16" ht="20.100000000000001" customHeight="1" x14ac:dyDescent="0.25">
      <c r="A71" s="38" t="s">
        <v>154</v>
      </c>
      <c r="B71" s="19">
        <v>40634.019999999982</v>
      </c>
      <c r="C71" s="140">
        <v>43716.820000000022</v>
      </c>
      <c r="D71" s="247">
        <f t="shared" si="33"/>
        <v>0.10662911915584328</v>
      </c>
      <c r="E71" s="215">
        <f t="shared" si="34"/>
        <v>0.11733598942074158</v>
      </c>
      <c r="F71" s="52">
        <f t="shared" si="29"/>
        <v>7.5867462781187806E-2</v>
      </c>
      <c r="H71" s="19">
        <v>13379.718000000001</v>
      </c>
      <c r="I71" s="140">
        <v>15310.314000000002</v>
      </c>
      <c r="J71" s="214">
        <f t="shared" si="35"/>
        <v>9.7803527694091119E-2</v>
      </c>
      <c r="K71" s="215">
        <f t="shared" si="36"/>
        <v>0.10469751354591188</v>
      </c>
      <c r="L71" s="52">
        <f t="shared" si="30"/>
        <v>0.14429272724582096</v>
      </c>
      <c r="N71" s="40">
        <f t="shared" si="31"/>
        <v>3.2927379570123771</v>
      </c>
      <c r="O71" s="143">
        <f t="shared" si="32"/>
        <v>3.5021563782544094</v>
      </c>
      <c r="P71" s="52">
        <f t="shared" si="8"/>
        <v>6.3600087214970888E-2</v>
      </c>
    </row>
    <row r="72" spans="1:16" ht="20.100000000000001" customHeight="1" x14ac:dyDescent="0.25">
      <c r="A72" s="38" t="s">
        <v>158</v>
      </c>
      <c r="B72" s="19">
        <v>33266.660000000003</v>
      </c>
      <c r="C72" s="140">
        <v>28887.880000000008</v>
      </c>
      <c r="D72" s="247">
        <f t="shared" si="33"/>
        <v>8.7296178253023618E-2</v>
      </c>
      <c r="E72" s="215">
        <f t="shared" si="34"/>
        <v>7.7535099352323694E-2</v>
      </c>
      <c r="F72" s="52">
        <f t="shared" si="29"/>
        <v>-0.13162667968470518</v>
      </c>
      <c r="H72" s="19">
        <v>13651.762999999999</v>
      </c>
      <c r="I72" s="140">
        <v>13122.911000000002</v>
      </c>
      <c r="J72" s="214">
        <f t="shared" si="35"/>
        <v>9.9792131690942087E-2</v>
      </c>
      <c r="K72" s="215">
        <f t="shared" si="36"/>
        <v>8.9739253694228346E-2</v>
      </c>
      <c r="L72" s="52">
        <f t="shared" si="30"/>
        <v>-3.8738732865491232E-2</v>
      </c>
      <c r="N72" s="40">
        <f t="shared" si="31"/>
        <v>4.1037371951377137</v>
      </c>
      <c r="O72" s="143">
        <f t="shared" si="32"/>
        <v>4.5427047606124082</v>
      </c>
      <c r="P72" s="52">
        <f t="shared" ref="P72:P75" si="37">(O72-N72)/N72</f>
        <v>0.10696775758321034</v>
      </c>
    </row>
    <row r="73" spans="1:16" ht="20.100000000000001" customHeight="1" x14ac:dyDescent="0.25">
      <c r="A73" s="38" t="s">
        <v>157</v>
      </c>
      <c r="B73" s="19">
        <v>10271.459999999997</v>
      </c>
      <c r="C73" s="140">
        <v>17197.8</v>
      </c>
      <c r="D73" s="247">
        <f t="shared" si="33"/>
        <v>2.6953688860823471E-2</v>
      </c>
      <c r="E73" s="215">
        <f t="shared" si="34"/>
        <v>4.615891272192324E-2</v>
      </c>
      <c r="F73" s="52">
        <f t="shared" si="29"/>
        <v>0.6743286738204699</v>
      </c>
      <c r="H73" s="19">
        <v>4131.4630000000006</v>
      </c>
      <c r="I73" s="140">
        <v>7963.1770000000015</v>
      </c>
      <c r="J73" s="214">
        <f t="shared" si="35"/>
        <v>3.0200311840474729E-2</v>
      </c>
      <c r="K73" s="215">
        <f t="shared" si="36"/>
        <v>5.4455109923022736E-2</v>
      </c>
      <c r="L73" s="52">
        <f t="shared" si="30"/>
        <v>0.92744725052602439</v>
      </c>
      <c r="N73" s="40">
        <f t="shared" si="31"/>
        <v>4.0222743407461081</v>
      </c>
      <c r="O73" s="143">
        <f t="shared" si="32"/>
        <v>4.6303463233669433</v>
      </c>
      <c r="P73" s="52">
        <f t="shared" si="37"/>
        <v>0.15117615833932438</v>
      </c>
    </row>
    <row r="74" spans="1:16" ht="20.100000000000001" customHeight="1" x14ac:dyDescent="0.25">
      <c r="A74" s="38" t="s">
        <v>195</v>
      </c>
      <c r="B74" s="19">
        <v>9578.840000000002</v>
      </c>
      <c r="C74" s="140">
        <v>14787.71</v>
      </c>
      <c r="D74" s="247">
        <f t="shared" si="33"/>
        <v>2.5136161072292586E-2</v>
      </c>
      <c r="E74" s="215">
        <f t="shared" si="34"/>
        <v>3.9690228706410792E-2</v>
      </c>
      <c r="F74" s="52">
        <f t="shared" si="29"/>
        <v>0.54378922708803945</v>
      </c>
      <c r="H74" s="19">
        <v>2246.4630000000002</v>
      </c>
      <c r="I74" s="140">
        <v>3366.2529999999997</v>
      </c>
      <c r="J74" s="214">
        <f t="shared" si="35"/>
        <v>1.6421273320876496E-2</v>
      </c>
      <c r="K74" s="215">
        <f t="shared" si="36"/>
        <v>2.3019666289435109E-2</v>
      </c>
      <c r="L74" s="52">
        <f t="shared" si="30"/>
        <v>0.49846803619734642</v>
      </c>
      <c r="N74" s="40">
        <f t="shared" si="31"/>
        <v>2.3452349136221082</v>
      </c>
      <c r="O74" s="143">
        <f t="shared" si="32"/>
        <v>2.2763855931716268</v>
      </c>
      <c r="P74" s="52">
        <f t="shared" si="37"/>
        <v>-2.9357110475618321E-2</v>
      </c>
    </row>
    <row r="75" spans="1:16" ht="20.100000000000001" customHeight="1" x14ac:dyDescent="0.25">
      <c r="A75" s="38" t="s">
        <v>159</v>
      </c>
      <c r="B75" s="19">
        <v>9217.230000000005</v>
      </c>
      <c r="C75" s="140">
        <v>7834.4400000000014</v>
      </c>
      <c r="D75" s="247">
        <f t="shared" si="33"/>
        <v>2.4187247925674452E-2</v>
      </c>
      <c r="E75" s="215">
        <f t="shared" si="34"/>
        <v>2.1027644942094012E-2</v>
      </c>
      <c r="F75" s="52">
        <f t="shared" si="29"/>
        <v>-0.15002229520148708</v>
      </c>
      <c r="H75" s="19">
        <v>3444.7570000000001</v>
      </c>
      <c r="I75" s="140">
        <v>3088.4379999999992</v>
      </c>
      <c r="J75" s="214">
        <f t="shared" si="35"/>
        <v>2.5180604452867711E-2</v>
      </c>
      <c r="K75" s="215">
        <f t="shared" si="36"/>
        <v>2.1119865950542153E-2</v>
      </c>
      <c r="L75" s="52">
        <f t="shared" si="30"/>
        <v>-0.1034380654426425</v>
      </c>
      <c r="N75" s="40">
        <f t="shared" si="31"/>
        <v>3.7373017707055141</v>
      </c>
      <c r="O75" s="143">
        <f t="shared" si="32"/>
        <v>3.9421298778215146</v>
      </c>
      <c r="P75" s="52">
        <f t="shared" si="37"/>
        <v>5.4806413739860733E-2</v>
      </c>
    </row>
    <row r="76" spans="1:16" ht="20.100000000000001" customHeight="1" x14ac:dyDescent="0.25">
      <c r="A76" s="38" t="s">
        <v>197</v>
      </c>
      <c r="B76" s="19">
        <v>9950.2900000000027</v>
      </c>
      <c r="C76" s="140">
        <v>5462.1500000000005</v>
      </c>
      <c r="D76" s="247">
        <f t="shared" si="33"/>
        <v>2.6110895698855208E-2</v>
      </c>
      <c r="E76" s="215">
        <f t="shared" si="34"/>
        <v>1.4660416165093969E-2</v>
      </c>
      <c r="F76" s="52">
        <f t="shared" ref="F76:F81" si="38">(C76-B76)/B76</f>
        <v>-0.45105620037204958</v>
      </c>
      <c r="H76" s="19">
        <v>4467.088999999999</v>
      </c>
      <c r="I76" s="140">
        <v>2761.5349999999994</v>
      </c>
      <c r="J76" s="214">
        <f t="shared" si="35"/>
        <v>3.2653682441100007E-2</v>
      </c>
      <c r="K76" s="215">
        <f t="shared" si="36"/>
        <v>1.888438395646292E-2</v>
      </c>
      <c r="L76" s="52">
        <f t="shared" si="30"/>
        <v>-0.38180434730537044</v>
      </c>
      <c r="N76" s="40">
        <f t="shared" si="31"/>
        <v>4.4894058364128062</v>
      </c>
      <c r="O76" s="143">
        <f t="shared" si="32"/>
        <v>5.0557655868110531</v>
      </c>
      <c r="P76" s="52">
        <f t="shared" ref="P76:P81" si="39">(O76-N76)/N76</f>
        <v>0.12615472314946433</v>
      </c>
    </row>
    <row r="77" spans="1:16" ht="20.100000000000001" customHeight="1" x14ac:dyDescent="0.25">
      <c r="A77" s="38" t="s">
        <v>160</v>
      </c>
      <c r="B77" s="19">
        <v>431.59000000000009</v>
      </c>
      <c r="C77" s="140">
        <v>1316.1800000000005</v>
      </c>
      <c r="D77" s="247">
        <f t="shared" si="33"/>
        <v>1.1325500537842533E-3</v>
      </c>
      <c r="E77" s="215">
        <f t="shared" si="34"/>
        <v>3.5326284609857633E-3</v>
      </c>
      <c r="F77" s="52">
        <f t="shared" si="38"/>
        <v>2.0496072661553795</v>
      </c>
      <c r="H77" s="19">
        <v>770.77599999999973</v>
      </c>
      <c r="I77" s="140">
        <v>2464.2049999999999</v>
      </c>
      <c r="J77" s="214">
        <f t="shared" si="35"/>
        <v>5.6342451957463345E-3</v>
      </c>
      <c r="K77" s="215">
        <f t="shared" si="36"/>
        <v>1.6851132926953928E-2</v>
      </c>
      <c r="L77" s="52">
        <f t="shared" si="30"/>
        <v>2.1970442774554484</v>
      </c>
      <c r="N77" s="40">
        <f t="shared" si="31"/>
        <v>17.858986538149622</v>
      </c>
      <c r="O77" s="143">
        <f t="shared" si="32"/>
        <v>18.722401191326405</v>
      </c>
      <c r="P77" s="52">
        <f t="shared" si="39"/>
        <v>4.8346229016545381E-2</v>
      </c>
    </row>
    <row r="78" spans="1:16" ht="20.100000000000001" customHeight="1" x14ac:dyDescent="0.25">
      <c r="A78" s="38" t="s">
        <v>161</v>
      </c>
      <c r="B78" s="19">
        <v>6830.8500000000022</v>
      </c>
      <c r="C78" s="140">
        <v>6493.1799999999994</v>
      </c>
      <c r="D78" s="247">
        <f t="shared" si="33"/>
        <v>1.7925066694993323E-2</v>
      </c>
      <c r="E78" s="215">
        <f t="shared" si="34"/>
        <v>1.7427701735555568E-2</v>
      </c>
      <c r="F78" s="52">
        <f t="shared" si="38"/>
        <v>-4.9433086658322564E-2</v>
      </c>
      <c r="H78" s="19">
        <v>2059.5639999999999</v>
      </c>
      <c r="I78" s="140">
        <v>2293.8100000000009</v>
      </c>
      <c r="J78" s="214">
        <f t="shared" si="35"/>
        <v>1.5055072514364881E-2</v>
      </c>
      <c r="K78" s="215">
        <f t="shared" si="36"/>
        <v>1.5685909743376143E-2</v>
      </c>
      <c r="L78" s="52">
        <f t="shared" si="30"/>
        <v>0.1137357227063597</v>
      </c>
      <c r="N78" s="40">
        <f t="shared" si="31"/>
        <v>3.0150918260538573</v>
      </c>
      <c r="O78" s="143">
        <f t="shared" si="32"/>
        <v>3.5326450213916774</v>
      </c>
      <c r="P78" s="52">
        <f t="shared" si="39"/>
        <v>0.17165420663661579</v>
      </c>
    </row>
    <row r="79" spans="1:16" ht="20.100000000000001" customHeight="1" x14ac:dyDescent="0.25">
      <c r="A79" s="38" t="s">
        <v>212</v>
      </c>
      <c r="B79" s="19">
        <v>4534.12</v>
      </c>
      <c r="C79" s="140">
        <v>7254.3899999999994</v>
      </c>
      <c r="D79" s="247">
        <f t="shared" si="33"/>
        <v>1.1898139090025852E-2</v>
      </c>
      <c r="E79" s="215">
        <f t="shared" si="34"/>
        <v>1.947079015111193E-2</v>
      </c>
      <c r="F79" s="52">
        <f t="shared" si="38"/>
        <v>0.59995544890739538</v>
      </c>
      <c r="H79" s="19">
        <v>1226.2670000000001</v>
      </c>
      <c r="I79" s="140">
        <v>1901.4110000000001</v>
      </c>
      <c r="J79" s="214">
        <f t="shared" si="35"/>
        <v>8.9638091396881496E-3</v>
      </c>
      <c r="K79" s="215">
        <f t="shared" si="36"/>
        <v>1.3002542203174006E-2</v>
      </c>
      <c r="L79" s="52">
        <f t="shared" si="30"/>
        <v>0.55056851403487161</v>
      </c>
      <c r="N79" s="40">
        <f t="shared" si="31"/>
        <v>2.7045314195477843</v>
      </c>
      <c r="O79" s="143">
        <f t="shared" si="32"/>
        <v>2.6210487718471165</v>
      </c>
      <c r="P79" s="52">
        <f t="shared" si="39"/>
        <v>-3.0867693788754976E-2</v>
      </c>
    </row>
    <row r="80" spans="1:16" ht="20.100000000000001" customHeight="1" x14ac:dyDescent="0.25">
      <c r="A80" s="38" t="s">
        <v>210</v>
      </c>
      <c r="B80" s="19">
        <v>1882.7700000000004</v>
      </c>
      <c r="C80" s="140">
        <v>2560.5100000000002</v>
      </c>
      <c r="D80" s="247">
        <f t="shared" si="33"/>
        <v>4.940641036083734E-3</v>
      </c>
      <c r="E80" s="215">
        <f t="shared" si="34"/>
        <v>6.8724114487673828E-3</v>
      </c>
      <c r="F80" s="52">
        <f t="shared" si="38"/>
        <v>0.35996961923123888</v>
      </c>
      <c r="H80" s="19">
        <v>795.16099999999983</v>
      </c>
      <c r="I80" s="140">
        <v>1182.4379999999994</v>
      </c>
      <c r="J80" s="214">
        <f t="shared" si="35"/>
        <v>5.8124955163301028E-3</v>
      </c>
      <c r="K80" s="215">
        <f t="shared" si="36"/>
        <v>8.0859424909378655E-3</v>
      </c>
      <c r="L80" s="52">
        <f t="shared" si="30"/>
        <v>0.48704224679027225</v>
      </c>
      <c r="N80" s="40">
        <f t="shared" si="31"/>
        <v>4.2233570749480798</v>
      </c>
      <c r="O80" s="143">
        <f t="shared" si="32"/>
        <v>4.6179784496057401</v>
      </c>
      <c r="P80" s="52">
        <f t="shared" si="39"/>
        <v>9.3437842847448951E-2</v>
      </c>
    </row>
    <row r="81" spans="1:16" ht="20.100000000000001" customHeight="1" x14ac:dyDescent="0.25">
      <c r="A81" s="38" t="s">
        <v>164</v>
      </c>
      <c r="B81" s="19">
        <v>2371.0099999999998</v>
      </c>
      <c r="C81" s="140">
        <v>1729.78</v>
      </c>
      <c r="D81" s="247">
        <f t="shared" si="33"/>
        <v>6.22184828893858E-3</v>
      </c>
      <c r="E81" s="215">
        <f t="shared" si="34"/>
        <v>4.6427312823807921E-3</v>
      </c>
      <c r="F81" s="52">
        <f t="shared" si="38"/>
        <v>-0.27044592810658741</v>
      </c>
      <c r="H81" s="19">
        <v>1723.1729999999998</v>
      </c>
      <c r="I81" s="140">
        <v>1171.316</v>
      </c>
      <c r="J81" s="214">
        <f t="shared" si="35"/>
        <v>1.2596109890149408E-2</v>
      </c>
      <c r="K81" s="215">
        <f t="shared" si="36"/>
        <v>8.0098861967522871E-3</v>
      </c>
      <c r="L81" s="52">
        <f t="shared" si="30"/>
        <v>-0.32025629463785693</v>
      </c>
      <c r="N81" s="40">
        <f t="shared" si="31"/>
        <v>7.2676749570857986</v>
      </c>
      <c r="O81" s="143">
        <f t="shared" si="32"/>
        <v>6.7714738290418444</v>
      </c>
      <c r="P81" s="52">
        <f t="shared" si="39"/>
        <v>-6.8275085357273821E-2</v>
      </c>
    </row>
    <row r="82" spans="1:16" ht="20.100000000000001" customHeight="1" x14ac:dyDescent="0.25">
      <c r="A82" s="38" t="s">
        <v>214</v>
      </c>
      <c r="B82" s="19">
        <v>5081.74</v>
      </c>
      <c r="C82" s="140">
        <v>4794.7000000000007</v>
      </c>
      <c r="D82" s="247">
        <f t="shared" si="33"/>
        <v>1.3335167428155402E-2</v>
      </c>
      <c r="E82" s="215">
        <f t="shared" si="34"/>
        <v>1.2868979685064683E-2</v>
      </c>
      <c r="F82" s="52">
        <f t="shared" ref="F82:F93" si="40">(C82-B82)/B82</f>
        <v>-5.6484589923923509E-2</v>
      </c>
      <c r="H82" s="19">
        <v>1074.8410000000001</v>
      </c>
      <c r="I82" s="140">
        <v>1008.9049999999999</v>
      </c>
      <c r="J82" s="214">
        <f t="shared" si="35"/>
        <v>7.8569101015615282E-3</v>
      </c>
      <c r="K82" s="215">
        <f t="shared" si="36"/>
        <v>6.8992605183693942E-3</v>
      </c>
      <c r="L82" s="52">
        <f t="shared" si="30"/>
        <v>-6.1344887290306432E-2</v>
      </c>
      <c r="N82" s="40">
        <f t="shared" si="31"/>
        <v>2.1151042753072771</v>
      </c>
      <c r="O82" s="143">
        <f t="shared" si="32"/>
        <v>2.104208813898679</v>
      </c>
      <c r="P82" s="52">
        <f t="shared" ref="P82:P87" si="41">(O82-N82)/N82</f>
        <v>-5.1512644250200053E-3</v>
      </c>
    </row>
    <row r="83" spans="1:16" ht="20.100000000000001" customHeight="1" x14ac:dyDescent="0.25">
      <c r="A83" s="38" t="s">
        <v>213</v>
      </c>
      <c r="B83" s="19">
        <v>1490.7800000000002</v>
      </c>
      <c r="C83" s="140">
        <v>1977.0300000000004</v>
      </c>
      <c r="D83" s="247">
        <f t="shared" si="33"/>
        <v>3.9120066942711579E-3</v>
      </c>
      <c r="E83" s="215">
        <f t="shared" si="34"/>
        <v>5.3063505342906608E-3</v>
      </c>
      <c r="F83" s="52">
        <f t="shared" si="40"/>
        <v>0.32617153436456092</v>
      </c>
      <c r="H83" s="19">
        <v>504.26800000000003</v>
      </c>
      <c r="I83" s="140">
        <v>683.88499999999999</v>
      </c>
      <c r="J83" s="214">
        <f t="shared" si="35"/>
        <v>3.6861157539526575E-3</v>
      </c>
      <c r="K83" s="215">
        <f t="shared" si="36"/>
        <v>4.6766551653575445E-3</v>
      </c>
      <c r="L83" s="52">
        <f t="shared" si="30"/>
        <v>0.3561935320107561</v>
      </c>
      <c r="N83" s="40">
        <f t="shared" si="31"/>
        <v>3.382578247628758</v>
      </c>
      <c r="O83" s="143">
        <f t="shared" si="32"/>
        <v>3.4591533765294398</v>
      </c>
      <c r="P83" s="52">
        <f t="shared" si="41"/>
        <v>2.2638095350598953E-2</v>
      </c>
    </row>
    <row r="84" spans="1:16" ht="20.100000000000001" customHeight="1" x14ac:dyDescent="0.25">
      <c r="A84" s="38" t="s">
        <v>221</v>
      </c>
      <c r="B84" s="19">
        <v>1344</v>
      </c>
      <c r="C84" s="140">
        <v>2020.0099999999998</v>
      </c>
      <c r="D84" s="247">
        <f t="shared" si="33"/>
        <v>3.5268362850993679E-3</v>
      </c>
      <c r="E84" s="215">
        <f t="shared" si="34"/>
        <v>5.4217088980806939E-3</v>
      </c>
      <c r="F84" s="52">
        <f t="shared" si="40"/>
        <v>0.50298363095238074</v>
      </c>
      <c r="H84" s="19">
        <v>374.04000000000008</v>
      </c>
      <c r="I84" s="140">
        <v>639.18799999999999</v>
      </c>
      <c r="J84" s="214">
        <f t="shared" si="35"/>
        <v>2.7341705930347599E-3</v>
      </c>
      <c r="K84" s="215">
        <f t="shared" si="36"/>
        <v>4.3710007703554815E-3</v>
      </c>
      <c r="L84" s="52">
        <f t="shared" si="30"/>
        <v>0.70887605603678716</v>
      </c>
      <c r="N84" s="40">
        <f t="shared" si="31"/>
        <v>2.7830357142857149</v>
      </c>
      <c r="O84" s="143">
        <f t="shared" si="32"/>
        <v>3.1642813649437382</v>
      </c>
      <c r="P84" s="52">
        <f t="shared" si="41"/>
        <v>0.13698913337728136</v>
      </c>
    </row>
    <row r="85" spans="1:16" ht="20.100000000000001" customHeight="1" x14ac:dyDescent="0.25">
      <c r="A85" s="38" t="s">
        <v>215</v>
      </c>
      <c r="B85" s="19">
        <v>366.33</v>
      </c>
      <c r="C85" s="140">
        <v>555.69999999999982</v>
      </c>
      <c r="D85" s="247">
        <f t="shared" si="33"/>
        <v>9.6129905976224061E-4</v>
      </c>
      <c r="E85" s="215">
        <f t="shared" si="34"/>
        <v>1.4914993661731581E-3</v>
      </c>
      <c r="F85" s="52">
        <f t="shared" si="40"/>
        <v>0.51693827969317241</v>
      </c>
      <c r="H85" s="19">
        <v>470.58</v>
      </c>
      <c r="I85" s="140">
        <v>545.42400000000009</v>
      </c>
      <c r="J85" s="214">
        <f t="shared" si="35"/>
        <v>3.4398620406114236E-3</v>
      </c>
      <c r="K85" s="215">
        <f t="shared" si="36"/>
        <v>3.7298083258295971E-3</v>
      </c>
      <c r="L85" s="52">
        <f t="shared" si="30"/>
        <v>0.15904628330995815</v>
      </c>
      <c r="N85" s="40">
        <f t="shared" si="31"/>
        <v>12.845794775202686</v>
      </c>
      <c r="O85" s="143">
        <f t="shared" si="32"/>
        <v>9.8150800791794186</v>
      </c>
      <c r="P85" s="52">
        <f t="shared" si="41"/>
        <v>-0.23593049313489811</v>
      </c>
    </row>
    <row r="86" spans="1:16" ht="20.100000000000001" customHeight="1" x14ac:dyDescent="0.25">
      <c r="A86" s="38" t="s">
        <v>162</v>
      </c>
      <c r="B86" s="19">
        <v>1910.28</v>
      </c>
      <c r="C86" s="140">
        <v>1628.1499999999994</v>
      </c>
      <c r="D86" s="247">
        <f t="shared" si="33"/>
        <v>5.0128309662943607E-3</v>
      </c>
      <c r="E86" s="215">
        <f t="shared" si="34"/>
        <v>4.3699562588353918E-3</v>
      </c>
      <c r="F86" s="52">
        <f t="shared" si="40"/>
        <v>-0.14769039093745448</v>
      </c>
      <c r="H86" s="19">
        <v>552.54500000000007</v>
      </c>
      <c r="I86" s="140">
        <v>496.44699999999989</v>
      </c>
      <c r="J86" s="214">
        <f t="shared" si="35"/>
        <v>4.0390126465842989E-3</v>
      </c>
      <c r="K86" s="215">
        <f t="shared" si="36"/>
        <v>3.3948857291448949E-3</v>
      </c>
      <c r="L86" s="52">
        <f t="shared" si="30"/>
        <v>-0.10152657249635808</v>
      </c>
      <c r="N86" s="40">
        <f t="shared" si="31"/>
        <v>2.8924817304269537</v>
      </c>
      <c r="O86" s="143">
        <f t="shared" si="32"/>
        <v>3.0491478057918502</v>
      </c>
      <c r="P86" s="52">
        <f t="shared" si="41"/>
        <v>5.416320307813019E-2</v>
      </c>
    </row>
    <row r="87" spans="1:16" ht="20.100000000000001" customHeight="1" x14ac:dyDescent="0.25">
      <c r="A87" s="38" t="s">
        <v>216</v>
      </c>
      <c r="B87" s="19">
        <v>1146.6400000000001</v>
      </c>
      <c r="C87" s="140">
        <v>1043.1500000000001</v>
      </c>
      <c r="D87" s="247">
        <f t="shared" si="33"/>
        <v>3.0089371710910265E-3</v>
      </c>
      <c r="E87" s="215">
        <f t="shared" si="34"/>
        <v>2.7998156628100241E-3</v>
      </c>
      <c r="F87" s="52">
        <f t="shared" si="40"/>
        <v>-9.0255005930370474E-2</v>
      </c>
      <c r="H87" s="19">
        <v>491.75599999999991</v>
      </c>
      <c r="I87" s="140">
        <v>486.35700000000003</v>
      </c>
      <c r="J87" s="214">
        <f t="shared" si="35"/>
        <v>3.5946551014554616E-3</v>
      </c>
      <c r="K87" s="215">
        <f t="shared" si="36"/>
        <v>3.3258866275145669E-3</v>
      </c>
      <c r="L87" s="52">
        <f t="shared" si="30"/>
        <v>-1.0979022116659255E-2</v>
      </c>
      <c r="N87" s="40">
        <f t="shared" si="31"/>
        <v>4.2886695039419509</v>
      </c>
      <c r="O87" s="143">
        <f t="shared" si="32"/>
        <v>4.6623879595456073</v>
      </c>
      <c r="P87" s="52">
        <f t="shared" si="41"/>
        <v>8.7140884896854662E-2</v>
      </c>
    </row>
    <row r="88" spans="1:16" ht="20.100000000000001" customHeight="1" x14ac:dyDescent="0.25">
      <c r="A88" s="38" t="s">
        <v>163</v>
      </c>
      <c r="B88" s="19">
        <v>1292.2899999999995</v>
      </c>
      <c r="C88" s="140">
        <v>1256.25</v>
      </c>
      <c r="D88" s="247">
        <f t="shared" si="33"/>
        <v>3.3911423086838248E-3</v>
      </c>
      <c r="E88" s="215">
        <f t="shared" si="34"/>
        <v>3.3717762799262739E-3</v>
      </c>
      <c r="F88" s="52">
        <f t="shared" si="40"/>
        <v>-2.7888477044625836E-2</v>
      </c>
      <c r="H88" s="19">
        <v>494.23099999999988</v>
      </c>
      <c r="I88" s="140">
        <v>469.54699999999997</v>
      </c>
      <c r="J88" s="214">
        <f t="shared" si="35"/>
        <v>3.61274694248252E-3</v>
      </c>
      <c r="K88" s="215">
        <f t="shared" si="36"/>
        <v>3.2109337138965452E-3</v>
      </c>
      <c r="L88" s="52">
        <f t="shared" si="30"/>
        <v>-4.9944256835366289E-2</v>
      </c>
      <c r="N88" s="40">
        <f t="shared" ref="N88:N93" si="42">(H88/B88)*10</f>
        <v>3.8244589062826462</v>
      </c>
      <c r="O88" s="143">
        <f t="shared" ref="O88:O93" si="43">(I88/C88)*10</f>
        <v>3.7376875621890542</v>
      </c>
      <c r="P88" s="52">
        <f t="shared" ref="P88:P93" si="44">(O88-N88)/N88</f>
        <v>-2.268852829116506E-2</v>
      </c>
    </row>
    <row r="89" spans="1:16" ht="20.100000000000001" customHeight="1" x14ac:dyDescent="0.25">
      <c r="A89" s="38" t="s">
        <v>209</v>
      </c>
      <c r="B89" s="19">
        <v>905.34999999999991</v>
      </c>
      <c r="C89" s="140">
        <v>807.74</v>
      </c>
      <c r="D89" s="247">
        <f t="shared" si="33"/>
        <v>2.3757598442817802E-3</v>
      </c>
      <c r="E89" s="215">
        <f t="shared" si="34"/>
        <v>2.1679749829633024E-3</v>
      </c>
      <c r="F89" s="52">
        <f t="shared" si="40"/>
        <v>-0.10781465731485051</v>
      </c>
      <c r="H89" s="19">
        <v>379.16</v>
      </c>
      <c r="I89" s="140">
        <v>355.96800000000007</v>
      </c>
      <c r="J89" s="214">
        <f t="shared" si="35"/>
        <v>2.771596946997806E-3</v>
      </c>
      <c r="K89" s="215">
        <f t="shared" si="36"/>
        <v>2.434239069290882E-3</v>
      </c>
      <c r="L89" s="52">
        <f t="shared" si="30"/>
        <v>-6.1166789745753639E-2</v>
      </c>
      <c r="N89" s="40">
        <f t="shared" si="42"/>
        <v>4.1879935936378203</v>
      </c>
      <c r="O89" s="143">
        <f t="shared" si="43"/>
        <v>4.406962636491941</v>
      </c>
      <c r="P89" s="52">
        <f t="shared" si="44"/>
        <v>5.2284951721694832E-2</v>
      </c>
    </row>
    <row r="90" spans="1:16" ht="20.100000000000001" customHeight="1" x14ac:dyDescent="0.25">
      <c r="A90" s="38" t="s">
        <v>167</v>
      </c>
      <c r="B90" s="19">
        <v>1358.9300000000003</v>
      </c>
      <c r="C90" s="140">
        <v>1749.8700000000008</v>
      </c>
      <c r="D90" s="247">
        <f t="shared" si="33"/>
        <v>3.5660146078200037E-3</v>
      </c>
      <c r="E90" s="215">
        <f t="shared" si="34"/>
        <v>4.6966528628494264E-3</v>
      </c>
      <c r="F90" s="52">
        <f t="shared" si="40"/>
        <v>0.28768222057059628</v>
      </c>
      <c r="H90" s="19">
        <v>276.36900000000003</v>
      </c>
      <c r="I90" s="140">
        <v>349.24399999999997</v>
      </c>
      <c r="J90" s="214">
        <f t="shared" si="35"/>
        <v>2.0202117223463356E-3</v>
      </c>
      <c r="K90" s="215">
        <f t="shared" si="36"/>
        <v>2.388257903843673E-3</v>
      </c>
      <c r="L90" s="52">
        <f t="shared" si="30"/>
        <v>0.26368731659484218</v>
      </c>
      <c r="N90" s="40">
        <f t="shared" si="42"/>
        <v>2.0337250631011159</v>
      </c>
      <c r="O90" s="143">
        <f t="shared" si="43"/>
        <v>1.9958282615279983</v>
      </c>
      <c r="P90" s="52">
        <f t="shared" si="44"/>
        <v>-1.8634181316195628E-2</v>
      </c>
    </row>
    <row r="91" spans="1:16" ht="20.100000000000001" customHeight="1" x14ac:dyDescent="0.25">
      <c r="A91" s="38" t="s">
        <v>166</v>
      </c>
      <c r="B91" s="19">
        <v>195.57999999999998</v>
      </c>
      <c r="C91" s="140">
        <v>557.47000000000014</v>
      </c>
      <c r="D91" s="247">
        <f t="shared" si="33"/>
        <v>5.1322815523789753E-4</v>
      </c>
      <c r="E91" s="215">
        <f t="shared" si="34"/>
        <v>1.4962500479765177E-3</v>
      </c>
      <c r="F91" s="52">
        <f t="shared" si="40"/>
        <v>1.8503425708150127</v>
      </c>
      <c r="H91" s="19">
        <v>83.277999999999992</v>
      </c>
      <c r="I91" s="140">
        <v>331.61900000000003</v>
      </c>
      <c r="J91" s="214">
        <f t="shared" si="35"/>
        <v>6.0874841901066372E-4</v>
      </c>
      <c r="K91" s="215">
        <f t="shared" si="36"/>
        <v>2.2677317228491688E-3</v>
      </c>
      <c r="L91" s="52">
        <f t="shared" si="30"/>
        <v>2.9820720958716596</v>
      </c>
      <c r="N91" s="40">
        <f t="shared" si="42"/>
        <v>4.2580018406790057</v>
      </c>
      <c r="O91" s="143">
        <f t="shared" si="43"/>
        <v>5.9486429763036561</v>
      </c>
      <c r="P91" s="52">
        <f t="shared" si="44"/>
        <v>0.39705035340122141</v>
      </c>
    </row>
    <row r="92" spans="1:16" ht="20.100000000000001" customHeight="1" x14ac:dyDescent="0.25">
      <c r="A92" s="38" t="s">
        <v>217</v>
      </c>
      <c r="B92" s="19">
        <v>478.18</v>
      </c>
      <c r="C92" s="140">
        <v>327.29000000000002</v>
      </c>
      <c r="D92" s="247">
        <f t="shared" si="33"/>
        <v>1.2548084633994165E-3</v>
      </c>
      <c r="E92" s="215">
        <f t="shared" si="34"/>
        <v>8.7844669345836437E-4</v>
      </c>
      <c r="F92" s="52">
        <f t="shared" si="40"/>
        <v>-0.31555062947007401</v>
      </c>
      <c r="H92" s="19">
        <v>356.47199999999998</v>
      </c>
      <c r="I92" s="140">
        <v>330.91800000000006</v>
      </c>
      <c r="J92" s="214">
        <f t="shared" si="35"/>
        <v>2.6057514159990554E-3</v>
      </c>
      <c r="K92" s="215">
        <f t="shared" si="36"/>
        <v>2.2629380290689052E-3</v>
      </c>
      <c r="L92" s="52">
        <f t="shared" si="30"/>
        <v>-7.1685854709486074E-2</v>
      </c>
      <c r="N92" s="40">
        <f t="shared" si="42"/>
        <v>7.4547659877033743</v>
      </c>
      <c r="O92" s="143">
        <f t="shared" si="43"/>
        <v>10.110849705154452</v>
      </c>
      <c r="P92" s="52">
        <f t="shared" si="44"/>
        <v>0.35629337283454426</v>
      </c>
    </row>
    <row r="93" spans="1:16" ht="20.100000000000001" customHeight="1" x14ac:dyDescent="0.25">
      <c r="A93" s="38" t="s">
        <v>220</v>
      </c>
      <c r="B93" s="19">
        <v>185.17999999999995</v>
      </c>
      <c r="C93" s="140">
        <v>508.43999999999988</v>
      </c>
      <c r="D93" s="247">
        <f t="shared" si="33"/>
        <v>4.8593716017462853E-4</v>
      </c>
      <c r="E93" s="215">
        <f t="shared" si="34"/>
        <v>1.3646534780224592E-3</v>
      </c>
      <c r="F93" s="52">
        <f t="shared" si="40"/>
        <v>1.745652878280592</v>
      </c>
      <c r="H93" s="19">
        <v>117.07399999999997</v>
      </c>
      <c r="I93" s="140">
        <v>325.87599999999998</v>
      </c>
      <c r="J93" s="214">
        <f t="shared" si="35"/>
        <v>8.55791594505805E-4</v>
      </c>
      <c r="K93" s="215">
        <f t="shared" si="36"/>
        <v>2.2284589933483775E-3</v>
      </c>
      <c r="L93" s="52">
        <f t="shared" si="30"/>
        <v>1.7835044501768118</v>
      </c>
      <c r="N93" s="40">
        <f t="shared" si="42"/>
        <v>6.3221730208445841</v>
      </c>
      <c r="O93" s="143">
        <f t="shared" si="43"/>
        <v>6.4093305011407455</v>
      </c>
      <c r="P93" s="52">
        <f t="shared" si="44"/>
        <v>1.3786000479391816E-2</v>
      </c>
    </row>
    <row r="94" spans="1:16" ht="20.100000000000001" customHeight="1" x14ac:dyDescent="0.25">
      <c r="A94" s="38" t="s">
        <v>211</v>
      </c>
      <c r="B94" s="19">
        <v>361.96000000000004</v>
      </c>
      <c r="C94" s="140">
        <v>1219.7399999999998</v>
      </c>
      <c r="D94" s="247">
        <f t="shared" si="33"/>
        <v>9.4983159356738637E-4</v>
      </c>
      <c r="E94" s="215">
        <f t="shared" si="34"/>
        <v>3.2737834027281774E-3</v>
      </c>
      <c r="F94" s="52">
        <f t="shared" ref="F94" si="45">(C94-B94)/B94</f>
        <v>2.3698198695988499</v>
      </c>
      <c r="H94" s="19">
        <v>120.057</v>
      </c>
      <c r="I94" s="140">
        <v>322.94900000000007</v>
      </c>
      <c r="J94" s="214">
        <f t="shared" si="35"/>
        <v>8.7759683159013499E-4</v>
      </c>
      <c r="K94" s="215">
        <f t="shared" si="36"/>
        <v>2.2084430993471915E-3</v>
      </c>
      <c r="L94" s="52">
        <f t="shared" si="30"/>
        <v>1.6899639337981129</v>
      </c>
      <c r="N94" s="40">
        <f t="shared" si="31"/>
        <v>3.3168582163775002</v>
      </c>
      <c r="O94" s="143">
        <f t="shared" si="32"/>
        <v>2.647687212028794</v>
      </c>
      <c r="P94" s="52">
        <f t="shared" ref="P94" si="46">(O94-N94)/N94</f>
        <v>-0.20174845009791825</v>
      </c>
    </row>
    <row r="95" spans="1:16" ht="20.100000000000001" customHeight="1" thickBot="1" x14ac:dyDescent="0.3">
      <c r="A95" s="8" t="s">
        <v>17</v>
      </c>
      <c r="B95" s="19">
        <f>B96-SUM(B68:B94)</f>
        <v>6838.0000000000582</v>
      </c>
      <c r="C95" s="140">
        <f>C96-SUM(C68:C94)</f>
        <v>6578.0800000000745</v>
      </c>
      <c r="D95" s="247">
        <f t="shared" si="33"/>
        <v>1.7943829254099465E-2</v>
      </c>
      <c r="E95" s="215">
        <f t="shared" si="34"/>
        <v>1.765557342205586E-2</v>
      </c>
      <c r="F95" s="52">
        <f>(C95-B95)/B95</f>
        <v>-3.8011114360921541E-2</v>
      </c>
      <c r="H95" s="196">
        <f>H96-SUM(H68:H94)</f>
        <v>2362.31700000001</v>
      </c>
      <c r="I95" s="119">
        <f>I96-SUM(I68:I94)</f>
        <v>2674.0900000000256</v>
      </c>
      <c r="J95" s="214">
        <f t="shared" si="35"/>
        <v>1.7268146916977117E-2</v>
      </c>
      <c r="K95" s="215">
        <f t="shared" si="36"/>
        <v>1.828640313960838E-2</v>
      </c>
      <c r="L95" s="52">
        <f t="shared" si="30"/>
        <v>0.13197763043656474</v>
      </c>
      <c r="N95" s="40">
        <f t="shared" si="31"/>
        <v>3.4546899678268348</v>
      </c>
      <c r="O95" s="143">
        <f t="shared" si="32"/>
        <v>4.0651527497385178</v>
      </c>
      <c r="P95" s="52">
        <f>(O95-N95)/N95</f>
        <v>0.17670551846818638</v>
      </c>
    </row>
    <row r="96" spans="1:16" ht="26.25" customHeight="1" thickBot="1" x14ac:dyDescent="0.3">
      <c r="A96" s="12" t="s">
        <v>18</v>
      </c>
      <c r="B96" s="17">
        <v>381078.08000000007</v>
      </c>
      <c r="C96" s="145">
        <v>372578.10000000021</v>
      </c>
      <c r="D96" s="243">
        <f>SUM(D68:D95)</f>
        <v>1</v>
      </c>
      <c r="E96" s="244">
        <f>SUM(E68:E95)</f>
        <v>0.99999999999999967</v>
      </c>
      <c r="F96" s="57">
        <f>(C96-B96)/B96</f>
        <v>-2.2305087713257774E-2</v>
      </c>
      <c r="G96" s="1"/>
      <c r="H96" s="17">
        <v>136801.99800000002</v>
      </c>
      <c r="I96" s="145">
        <v>146233.78799999997</v>
      </c>
      <c r="J96" s="255">
        <f t="shared" si="35"/>
        <v>1</v>
      </c>
      <c r="K96" s="244">
        <f t="shared" si="36"/>
        <v>1</v>
      </c>
      <c r="L96" s="57">
        <f t="shared" si="30"/>
        <v>6.8944826376000357E-2</v>
      </c>
      <c r="M96" s="1"/>
      <c r="N96" s="37">
        <f t="shared" si="31"/>
        <v>3.5898679346762741</v>
      </c>
      <c r="O96" s="150">
        <f t="shared" si="32"/>
        <v>3.9249163598182473</v>
      </c>
      <c r="P96" s="57">
        <f>(O96-N96)/N96</f>
        <v>9.3331685521235497E-2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L5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60434.619999999995</v>
      </c>
      <c r="C7" s="147">
        <v>60260.2</v>
      </c>
      <c r="D7" s="247">
        <f>B7/$B$33</f>
        <v>0.1961873037465372</v>
      </c>
      <c r="E7" s="246">
        <f>C7/$C$33</f>
        <v>0.19713119773717955</v>
      </c>
      <c r="F7" s="52">
        <f>(C7-B7)/B7</f>
        <v>-2.8860940963970363E-3</v>
      </c>
      <c r="H7" s="39">
        <v>16100.529000000002</v>
      </c>
      <c r="I7" s="147">
        <v>17682.980999999996</v>
      </c>
      <c r="J7" s="247">
        <f>H7/$H$33</f>
        <v>0.2210424662718127</v>
      </c>
      <c r="K7" s="246">
        <f>I7/$I$33</f>
        <v>0.22713956859671788</v>
      </c>
      <c r="L7" s="52">
        <f t="shared" ref="L7:L33" si="0">(I7-H7)/H7</f>
        <v>9.8285714711609393E-2</v>
      </c>
      <c r="N7" s="27">
        <f t="shared" ref="N7:O33" si="1">(H7/B7)*10</f>
        <v>2.6641234775696452</v>
      </c>
      <c r="O7" s="151">
        <f t="shared" si="1"/>
        <v>2.9344378213148974</v>
      </c>
      <c r="P7" s="61">
        <f>(O7-N7)/N7</f>
        <v>0.10146464532186297</v>
      </c>
    </row>
    <row r="8" spans="1:16" ht="20.100000000000001" customHeight="1" x14ac:dyDescent="0.25">
      <c r="A8" s="8" t="s">
        <v>186</v>
      </c>
      <c r="B8" s="19">
        <v>61260.09</v>
      </c>
      <c r="C8" s="140">
        <v>45307.409999999996</v>
      </c>
      <c r="D8" s="247">
        <f t="shared" ref="D8:D32" si="2">B8/$B$33</f>
        <v>0.19886700511015387</v>
      </c>
      <c r="E8" s="215">
        <f t="shared" ref="E8:E32" si="3">C8/$C$33</f>
        <v>0.14821563817693045</v>
      </c>
      <c r="F8" s="52">
        <f t="shared" ref="F8:F33" si="4">(C8-B8)/B8</f>
        <v>-0.26040901996715971</v>
      </c>
      <c r="H8" s="19">
        <v>12066.35</v>
      </c>
      <c r="I8" s="140">
        <v>9363.0949999999993</v>
      </c>
      <c r="J8" s="247">
        <f t="shared" ref="J8:J32" si="5">H8/$H$33</f>
        <v>0.16565764782628489</v>
      </c>
      <c r="K8" s="215">
        <f t="shared" ref="K8:K32" si="6">I8/$I$33</f>
        <v>0.12026984358746337</v>
      </c>
      <c r="L8" s="52">
        <f t="shared" si="0"/>
        <v>-0.22403253676546769</v>
      </c>
      <c r="N8" s="27">
        <f t="shared" si="1"/>
        <v>1.9696918499466785</v>
      </c>
      <c r="O8" s="152">
        <f t="shared" si="1"/>
        <v>2.0665703468814485</v>
      </c>
      <c r="P8" s="52">
        <f t="shared" ref="P8:P71" si="7">(O8-N8)/N8</f>
        <v>4.9184595518021061E-2</v>
      </c>
    </row>
    <row r="9" spans="1:16" ht="20.100000000000001" customHeight="1" x14ac:dyDescent="0.25">
      <c r="A9" s="8" t="s">
        <v>189</v>
      </c>
      <c r="B9" s="19">
        <v>24939.27</v>
      </c>
      <c r="C9" s="140">
        <v>28804.769999999997</v>
      </c>
      <c r="D9" s="247">
        <f t="shared" si="2"/>
        <v>8.0959690632735073E-2</v>
      </c>
      <c r="E9" s="215">
        <f t="shared" si="3"/>
        <v>9.4230002732217558E-2</v>
      </c>
      <c r="F9" s="52">
        <f t="shared" si="4"/>
        <v>0.15499651754040902</v>
      </c>
      <c r="H9" s="19">
        <v>5206.366</v>
      </c>
      <c r="I9" s="140">
        <v>5807.3159999999998</v>
      </c>
      <c r="J9" s="247">
        <f t="shared" si="5"/>
        <v>7.1477650265634893E-2</v>
      </c>
      <c r="K9" s="215">
        <f t="shared" si="6"/>
        <v>7.4595524982174533E-2</v>
      </c>
      <c r="L9" s="52">
        <f t="shared" si="0"/>
        <v>0.11542599963198896</v>
      </c>
      <c r="N9" s="27">
        <f t="shared" si="1"/>
        <v>2.0876176407729656</v>
      </c>
      <c r="O9" s="152">
        <f t="shared" si="1"/>
        <v>2.0160952508907384</v>
      </c>
      <c r="P9" s="52">
        <f t="shared" si="7"/>
        <v>-3.4260291964071175E-2</v>
      </c>
    </row>
    <row r="10" spans="1:16" ht="20.100000000000001" customHeight="1" x14ac:dyDescent="0.25">
      <c r="A10" s="8" t="s">
        <v>185</v>
      </c>
      <c r="B10" s="19">
        <v>21345.26</v>
      </c>
      <c r="C10" s="140">
        <v>23083.21</v>
      </c>
      <c r="D10" s="247">
        <f t="shared" si="2"/>
        <v>6.9292551308650752E-2</v>
      </c>
      <c r="E10" s="215">
        <f t="shared" si="3"/>
        <v>7.5512873089017954E-2</v>
      </c>
      <c r="F10" s="52">
        <f t="shared" si="4"/>
        <v>8.1420886885425661E-2</v>
      </c>
      <c r="H10" s="19">
        <v>4986.6099999999997</v>
      </c>
      <c r="I10" s="140">
        <v>5602.0429999999997</v>
      </c>
      <c r="J10" s="247">
        <f t="shared" si="5"/>
        <v>6.8460643295365248E-2</v>
      </c>
      <c r="K10" s="215">
        <f t="shared" si="6"/>
        <v>7.1958773822143648E-2</v>
      </c>
      <c r="L10" s="52">
        <f t="shared" si="0"/>
        <v>0.12341711102332045</v>
      </c>
      <c r="N10" s="27">
        <f t="shared" si="1"/>
        <v>2.3361673739275139</v>
      </c>
      <c r="O10" s="152">
        <f t="shared" si="1"/>
        <v>2.4268908007161913</v>
      </c>
      <c r="P10" s="52">
        <f t="shared" si="7"/>
        <v>3.8834300915758076E-2</v>
      </c>
    </row>
    <row r="11" spans="1:16" ht="20.100000000000001" customHeight="1" x14ac:dyDescent="0.25">
      <c r="A11" s="8" t="s">
        <v>155</v>
      </c>
      <c r="B11" s="19">
        <v>26956.630000000005</v>
      </c>
      <c r="C11" s="140">
        <v>23157.890000000003</v>
      </c>
      <c r="D11" s="247">
        <f t="shared" si="2"/>
        <v>8.75085928858826E-2</v>
      </c>
      <c r="E11" s="215">
        <f t="shared" si="3"/>
        <v>7.5757176258390332E-2</v>
      </c>
      <c r="F11" s="52">
        <f t="shared" si="4"/>
        <v>-0.14092043404535362</v>
      </c>
      <c r="H11" s="19">
        <v>5924.2709999999997</v>
      </c>
      <c r="I11" s="140">
        <v>5248.7580000000007</v>
      </c>
      <c r="J11" s="247">
        <f t="shared" si="5"/>
        <v>8.1333692371385921E-2</v>
      </c>
      <c r="K11" s="215">
        <f t="shared" si="6"/>
        <v>6.7420794479650922E-2</v>
      </c>
      <c r="L11" s="52">
        <f t="shared" si="0"/>
        <v>-0.11402466227490252</v>
      </c>
      <c r="N11" s="27">
        <f t="shared" si="1"/>
        <v>2.1977046092185852</v>
      </c>
      <c r="O11" s="152">
        <f t="shared" si="1"/>
        <v>2.2665095999678728</v>
      </c>
      <c r="P11" s="52">
        <f t="shared" si="7"/>
        <v>3.1307660938906551E-2</v>
      </c>
    </row>
    <row r="12" spans="1:16" ht="20.100000000000001" customHeight="1" x14ac:dyDescent="0.25">
      <c r="A12" s="8" t="s">
        <v>156</v>
      </c>
      <c r="B12" s="19">
        <v>14517.139999999998</v>
      </c>
      <c r="C12" s="140">
        <v>14652.999999999998</v>
      </c>
      <c r="D12" s="247">
        <f t="shared" si="2"/>
        <v>4.7126606483353498E-2</v>
      </c>
      <c r="E12" s="215">
        <f t="shared" si="3"/>
        <v>4.7934846556149692E-2</v>
      </c>
      <c r="F12" s="52">
        <f t="shared" si="4"/>
        <v>9.3585926704571696E-3</v>
      </c>
      <c r="H12" s="19">
        <v>4604.7039999999997</v>
      </c>
      <c r="I12" s="140">
        <v>5174.9129999999986</v>
      </c>
      <c r="J12" s="247">
        <f t="shared" si="5"/>
        <v>6.3217496059395362E-2</v>
      </c>
      <c r="K12" s="215">
        <f t="shared" si="6"/>
        <v>6.6472248448694662E-2</v>
      </c>
      <c r="L12" s="52">
        <f t="shared" si="0"/>
        <v>0.1238318467375968</v>
      </c>
      <c r="N12" s="27">
        <f t="shared" si="1"/>
        <v>3.1719085164157685</v>
      </c>
      <c r="O12" s="152">
        <f t="shared" si="1"/>
        <v>3.5316406196683268</v>
      </c>
      <c r="P12" s="52">
        <f t="shared" si="7"/>
        <v>0.11341187849233832</v>
      </c>
    </row>
    <row r="13" spans="1:16" ht="20.100000000000001" customHeight="1" x14ac:dyDescent="0.25">
      <c r="A13" s="8" t="s">
        <v>154</v>
      </c>
      <c r="B13" s="19">
        <v>16419.5</v>
      </c>
      <c r="C13" s="140">
        <v>18123.579999999998</v>
      </c>
      <c r="D13" s="247">
        <f t="shared" si="2"/>
        <v>5.3302187287125623E-2</v>
      </c>
      <c r="E13" s="215">
        <f t="shared" si="3"/>
        <v>5.9288270412072845E-2</v>
      </c>
      <c r="F13" s="52">
        <f t="shared" si="4"/>
        <v>0.10378391546636609</v>
      </c>
      <c r="H13" s="19">
        <v>3811.7840000000006</v>
      </c>
      <c r="I13" s="140">
        <v>4818.5889999999999</v>
      </c>
      <c r="J13" s="247">
        <f t="shared" si="5"/>
        <v>5.2331580922306054E-2</v>
      </c>
      <c r="K13" s="215">
        <f t="shared" si="6"/>
        <v>6.1895232862880442E-2</v>
      </c>
      <c r="L13" s="52">
        <f t="shared" si="0"/>
        <v>0.26412960440570588</v>
      </c>
      <c r="N13" s="27">
        <f t="shared" si="1"/>
        <v>2.3214982185815649</v>
      </c>
      <c r="O13" s="152">
        <f t="shared" si="1"/>
        <v>2.6587401606084455</v>
      </c>
      <c r="P13" s="52">
        <f t="shared" si="7"/>
        <v>0.14526909360840923</v>
      </c>
    </row>
    <row r="14" spans="1:16" ht="20.100000000000001" customHeight="1" x14ac:dyDescent="0.25">
      <c r="A14" s="8" t="s">
        <v>195</v>
      </c>
      <c r="B14" s="19">
        <v>6257.25</v>
      </c>
      <c r="C14" s="140">
        <v>12243.5</v>
      </c>
      <c r="D14" s="247">
        <f t="shared" si="2"/>
        <v>2.0312744687863017E-2</v>
      </c>
      <c r="E14" s="215">
        <f t="shared" si="3"/>
        <v>4.005256901728102E-2</v>
      </c>
      <c r="F14" s="52">
        <f t="shared" si="4"/>
        <v>0.95669023932238606</v>
      </c>
      <c r="H14" s="19">
        <v>1351.1490000000001</v>
      </c>
      <c r="I14" s="140">
        <v>2770.8990000000003</v>
      </c>
      <c r="J14" s="247">
        <f t="shared" si="5"/>
        <v>1.8549782262476808E-2</v>
      </c>
      <c r="K14" s="215">
        <f t="shared" si="6"/>
        <v>3.5592460540735595E-2</v>
      </c>
      <c r="L14" s="52">
        <f t="shared" si="0"/>
        <v>1.0507723426505886</v>
      </c>
      <c r="N14" s="27">
        <f t="shared" si="1"/>
        <v>2.1593335730552559</v>
      </c>
      <c r="O14" s="152">
        <f t="shared" si="1"/>
        <v>2.2631592273451222</v>
      </c>
      <c r="P14" s="52">
        <f t="shared" si="7"/>
        <v>4.8082267411311864E-2</v>
      </c>
    </row>
    <row r="15" spans="1:16" ht="20.100000000000001" customHeight="1" x14ac:dyDescent="0.25">
      <c r="A15" s="8" t="s">
        <v>192</v>
      </c>
      <c r="B15" s="19">
        <v>7617.2300000000005</v>
      </c>
      <c r="C15" s="140">
        <v>11390.609999999999</v>
      </c>
      <c r="D15" s="247">
        <f t="shared" si="2"/>
        <v>2.4727611685441818E-2</v>
      </c>
      <c r="E15" s="215">
        <f t="shared" si="3"/>
        <v>3.7262481575850964E-2</v>
      </c>
      <c r="F15" s="52">
        <f t="shared" si="4"/>
        <v>0.49537430273209526</v>
      </c>
      <c r="H15" s="19">
        <v>1752.1510000000001</v>
      </c>
      <c r="I15" s="140">
        <v>2649.2570000000001</v>
      </c>
      <c r="J15" s="247">
        <f t="shared" si="5"/>
        <v>2.4055096470471427E-2</v>
      </c>
      <c r="K15" s="215">
        <f t="shared" si="6"/>
        <v>3.4029957510096021E-2</v>
      </c>
      <c r="L15" s="52">
        <f t="shared" si="0"/>
        <v>0.51200267556848689</v>
      </c>
      <c r="N15" s="27">
        <f t="shared" si="1"/>
        <v>2.3002469401606622</v>
      </c>
      <c r="O15" s="152">
        <f t="shared" si="1"/>
        <v>2.3258253947769263</v>
      </c>
      <c r="P15" s="52">
        <f t="shared" si="7"/>
        <v>1.1119873336067789E-2</v>
      </c>
    </row>
    <row r="16" spans="1:16" ht="20.100000000000001" customHeight="1" x14ac:dyDescent="0.25">
      <c r="A16" s="8" t="s">
        <v>190</v>
      </c>
      <c r="B16" s="19">
        <v>6194.5099999999993</v>
      </c>
      <c r="C16" s="140">
        <v>6340.15</v>
      </c>
      <c r="D16" s="247">
        <f t="shared" si="2"/>
        <v>2.0109073490177685E-2</v>
      </c>
      <c r="E16" s="215">
        <f t="shared" si="3"/>
        <v>2.0740743697056745E-2</v>
      </c>
      <c r="F16" s="52">
        <f t="shared" si="4"/>
        <v>2.3511141317069526E-2</v>
      </c>
      <c r="H16" s="19">
        <v>1965.5639999999999</v>
      </c>
      <c r="I16" s="140">
        <v>2154.241</v>
      </c>
      <c r="J16" s="247">
        <f t="shared" si="5"/>
        <v>2.6985021062046418E-2</v>
      </c>
      <c r="K16" s="215">
        <f t="shared" si="6"/>
        <v>2.7671430026043813E-2</v>
      </c>
      <c r="L16" s="52">
        <f t="shared" si="0"/>
        <v>9.5991277821531204E-2</v>
      </c>
      <c r="N16" s="27">
        <f t="shared" si="1"/>
        <v>3.1730742221741508</v>
      </c>
      <c r="O16" s="152">
        <f t="shared" si="1"/>
        <v>3.3977760778530479</v>
      </c>
      <c r="P16" s="52">
        <f t="shared" si="7"/>
        <v>7.0815190551998558E-2</v>
      </c>
    </row>
    <row r="17" spans="1:16" ht="20.100000000000001" customHeight="1" x14ac:dyDescent="0.25">
      <c r="A17" s="8" t="s">
        <v>158</v>
      </c>
      <c r="B17" s="19">
        <v>8172.1600000000017</v>
      </c>
      <c r="C17" s="140">
        <v>7022.57</v>
      </c>
      <c r="D17" s="247">
        <f t="shared" si="2"/>
        <v>2.6529066223719151E-2</v>
      </c>
      <c r="E17" s="215">
        <f t="shared" si="3"/>
        <v>2.2973166954195056E-2</v>
      </c>
      <c r="F17" s="52">
        <f t="shared" si="4"/>
        <v>-0.14067149933432552</v>
      </c>
      <c r="H17" s="19">
        <v>2267.7890000000002</v>
      </c>
      <c r="I17" s="140">
        <v>2041.4319999999998</v>
      </c>
      <c r="J17" s="247">
        <f t="shared" si="5"/>
        <v>3.1134236244292832E-2</v>
      </c>
      <c r="K17" s="215">
        <f t="shared" si="6"/>
        <v>2.6222387718424573E-2</v>
      </c>
      <c r="L17" s="52">
        <f t="shared" si="0"/>
        <v>-9.981395976433452E-2</v>
      </c>
      <c r="N17" s="27">
        <f t="shared" si="1"/>
        <v>2.7750178655337141</v>
      </c>
      <c r="O17" s="152">
        <f t="shared" si="1"/>
        <v>2.9069585636027835</v>
      </c>
      <c r="P17" s="52">
        <f t="shared" si="7"/>
        <v>4.754589140048418E-2</v>
      </c>
    </row>
    <row r="18" spans="1:16" ht="20.100000000000001" customHeight="1" x14ac:dyDescent="0.25">
      <c r="A18" s="8" t="s">
        <v>188</v>
      </c>
      <c r="B18" s="19">
        <v>4972.68</v>
      </c>
      <c r="C18" s="140">
        <v>5741.98</v>
      </c>
      <c r="D18" s="247">
        <f t="shared" si="2"/>
        <v>1.6142679172870298E-2</v>
      </c>
      <c r="E18" s="215">
        <f t="shared" si="3"/>
        <v>1.8783930268783212E-2</v>
      </c>
      <c r="F18" s="52">
        <f t="shared" si="4"/>
        <v>0.15470530981281708</v>
      </c>
      <c r="H18" s="19">
        <v>1129.422</v>
      </c>
      <c r="I18" s="140">
        <v>1339.268</v>
      </c>
      <c r="J18" s="247">
        <f t="shared" si="5"/>
        <v>1.5505715640873862E-2</v>
      </c>
      <c r="K18" s="215">
        <f t="shared" si="6"/>
        <v>1.72030245214531E-2</v>
      </c>
      <c r="L18" s="52">
        <f t="shared" si="0"/>
        <v>0.18579946202570871</v>
      </c>
      <c r="N18" s="27">
        <f t="shared" si="1"/>
        <v>2.2712541325804194</v>
      </c>
      <c r="O18" s="152">
        <f t="shared" si="1"/>
        <v>2.3324149509402683</v>
      </c>
      <c r="P18" s="52">
        <f t="shared" si="7"/>
        <v>2.6928214453202905E-2</v>
      </c>
    </row>
    <row r="19" spans="1:16" ht="20.100000000000001" customHeight="1" x14ac:dyDescent="0.25">
      <c r="A19" s="8" t="s">
        <v>161</v>
      </c>
      <c r="B19" s="19">
        <v>4887.38</v>
      </c>
      <c r="C19" s="140">
        <v>4453.24</v>
      </c>
      <c r="D19" s="247">
        <f t="shared" si="2"/>
        <v>1.5865772045637931E-2</v>
      </c>
      <c r="E19" s="215">
        <f t="shared" si="3"/>
        <v>1.4568032217136973E-2</v>
      </c>
      <c r="F19" s="52">
        <f t="shared" si="4"/>
        <v>-8.8828779427832558E-2</v>
      </c>
      <c r="H19" s="19">
        <v>1258.683</v>
      </c>
      <c r="I19" s="140">
        <v>1312.0319999999999</v>
      </c>
      <c r="J19" s="247">
        <f t="shared" si="5"/>
        <v>1.7280326290794793E-2</v>
      </c>
      <c r="K19" s="215">
        <f t="shared" si="6"/>
        <v>1.6853175517470103E-2</v>
      </c>
      <c r="L19" s="52">
        <f t="shared" si="0"/>
        <v>4.2384778375492427E-2</v>
      </c>
      <c r="N19" s="27">
        <f t="shared" si="1"/>
        <v>2.5753737176155731</v>
      </c>
      <c r="O19" s="152">
        <f t="shared" si="1"/>
        <v>2.9462413882925693</v>
      </c>
      <c r="P19" s="52">
        <f t="shared" si="7"/>
        <v>0.14400537993389423</v>
      </c>
    </row>
    <row r="20" spans="1:16" ht="20.100000000000001" customHeight="1" x14ac:dyDescent="0.25">
      <c r="A20" s="8" t="s">
        <v>212</v>
      </c>
      <c r="B20" s="19">
        <v>2324.9300000000003</v>
      </c>
      <c r="C20" s="140">
        <v>4966.6799999999994</v>
      </c>
      <c r="D20" s="247">
        <f t="shared" si="2"/>
        <v>7.5473585851857242E-3</v>
      </c>
      <c r="E20" s="215">
        <f t="shared" si="3"/>
        <v>1.6247665576571181E-2</v>
      </c>
      <c r="F20" s="52">
        <f t="shared" si="4"/>
        <v>1.1362707694425203</v>
      </c>
      <c r="H20" s="19">
        <v>496.32199999999995</v>
      </c>
      <c r="I20" s="140">
        <v>1139.5999999999999</v>
      </c>
      <c r="J20" s="247">
        <f t="shared" si="5"/>
        <v>6.8139524449760992E-3</v>
      </c>
      <c r="K20" s="215">
        <f t="shared" si="6"/>
        <v>1.4638270118189899E-2</v>
      </c>
      <c r="L20" s="52">
        <f t="shared" si="0"/>
        <v>1.2960900383218961</v>
      </c>
      <c r="N20" s="27">
        <f t="shared" si="1"/>
        <v>2.1347825525929807</v>
      </c>
      <c r="O20" s="152">
        <f t="shared" si="1"/>
        <v>2.2944904845893035</v>
      </c>
      <c r="P20" s="52">
        <f t="shared" si="7"/>
        <v>7.4812271536665906E-2</v>
      </c>
    </row>
    <row r="21" spans="1:16" ht="20.100000000000001" customHeight="1" x14ac:dyDescent="0.25">
      <c r="A21" s="8" t="s">
        <v>199</v>
      </c>
      <c r="B21" s="19">
        <v>2804.5199999999995</v>
      </c>
      <c r="C21" s="140">
        <v>4404.9799999999996</v>
      </c>
      <c r="D21" s="247">
        <f t="shared" si="2"/>
        <v>9.1042388800200696E-3</v>
      </c>
      <c r="E21" s="215">
        <f t="shared" si="3"/>
        <v>1.4410157673029977E-2</v>
      </c>
      <c r="F21" s="52">
        <f t="shared" si="4"/>
        <v>0.57067163008286637</v>
      </c>
      <c r="H21" s="19">
        <v>674.82500000000005</v>
      </c>
      <c r="I21" s="140">
        <v>935.572</v>
      </c>
      <c r="J21" s="247">
        <f t="shared" si="5"/>
        <v>9.264601324706535E-3</v>
      </c>
      <c r="K21" s="215">
        <f t="shared" si="6"/>
        <v>1.2017511101276905E-2</v>
      </c>
      <c r="L21" s="52">
        <f t="shared" si="0"/>
        <v>0.38639202756270136</v>
      </c>
      <c r="N21" s="27">
        <f t="shared" si="1"/>
        <v>2.4062049833839665</v>
      </c>
      <c r="O21" s="152">
        <f t="shared" si="1"/>
        <v>2.1238961357372794</v>
      </c>
      <c r="P21" s="52">
        <f t="shared" si="7"/>
        <v>-0.11732535241019325</v>
      </c>
    </row>
    <row r="22" spans="1:16" ht="20.100000000000001" customHeight="1" x14ac:dyDescent="0.25">
      <c r="A22" s="8" t="s">
        <v>198</v>
      </c>
      <c r="B22" s="19">
        <v>1547.61</v>
      </c>
      <c r="C22" s="140">
        <v>3210</v>
      </c>
      <c r="D22" s="247">
        <f t="shared" si="2"/>
        <v>5.0239652892858176E-3</v>
      </c>
      <c r="E22" s="215">
        <f t="shared" si="3"/>
        <v>1.0500979829744116E-2</v>
      </c>
      <c r="F22" s="52">
        <f t="shared" si="4"/>
        <v>1.0741659720472214</v>
      </c>
      <c r="H22" s="19">
        <v>357.39899999999994</v>
      </c>
      <c r="I22" s="140">
        <v>795.97499999999991</v>
      </c>
      <c r="J22" s="247">
        <f t="shared" si="5"/>
        <v>4.9066932150539627E-3</v>
      </c>
      <c r="K22" s="215">
        <f t="shared" si="6"/>
        <v>1.0224374392178137E-2</v>
      </c>
      <c r="L22" s="52">
        <f t="shared" ref="L22" si="8">(I22-H22)/H22</f>
        <v>1.2271327004272536</v>
      </c>
      <c r="N22" s="27">
        <f t="shared" ref="N22" si="9">(H22/B22)*10</f>
        <v>2.3093608854944074</v>
      </c>
      <c r="O22" s="152">
        <f t="shared" ref="O22" si="10">(I22/C22)*10</f>
        <v>2.4796728971962616</v>
      </c>
      <c r="P22" s="52">
        <f t="shared" ref="P22" si="11">(O22-N22)/N22</f>
        <v>7.3748547821875982E-2</v>
      </c>
    </row>
    <row r="23" spans="1:16" ht="20.100000000000001" customHeight="1" x14ac:dyDescent="0.25">
      <c r="A23" s="8" t="s">
        <v>214</v>
      </c>
      <c r="B23" s="19">
        <v>3690.11</v>
      </c>
      <c r="C23" s="140">
        <v>3725.2500000000005</v>
      </c>
      <c r="D23" s="247">
        <f t="shared" si="2"/>
        <v>1.1979106204823238E-2</v>
      </c>
      <c r="E23" s="215">
        <f t="shared" si="3"/>
        <v>1.2186534302415661E-2</v>
      </c>
      <c r="F23" s="52">
        <f t="shared" si="4"/>
        <v>9.5227513542957606E-3</v>
      </c>
      <c r="H23" s="19">
        <v>743.02300000000002</v>
      </c>
      <c r="I23" s="140">
        <v>746.00699999999995</v>
      </c>
      <c r="J23" s="247">
        <f t="shared" si="5"/>
        <v>1.0200884481291334E-2</v>
      </c>
      <c r="K23" s="215">
        <f t="shared" si="6"/>
        <v>9.5825306915237728E-3</v>
      </c>
      <c r="L23" s="52">
        <f t="shared" si="0"/>
        <v>4.0160264217930317E-3</v>
      </c>
      <c r="N23" s="27">
        <f t="shared" si="1"/>
        <v>2.0135524415261332</v>
      </c>
      <c r="O23" s="152">
        <f t="shared" si="1"/>
        <v>2.0025689551036843</v>
      </c>
      <c r="P23" s="52">
        <f t="shared" si="7"/>
        <v>-5.4547804149189328E-3</v>
      </c>
    </row>
    <row r="24" spans="1:16" ht="20.100000000000001" customHeight="1" x14ac:dyDescent="0.25">
      <c r="A24" s="8" t="s">
        <v>187</v>
      </c>
      <c r="B24" s="19">
        <v>2246.0700000000002</v>
      </c>
      <c r="C24" s="140">
        <v>2273.19</v>
      </c>
      <c r="D24" s="247">
        <f t="shared" si="2"/>
        <v>7.2913574591183814E-3</v>
      </c>
      <c r="E24" s="215">
        <f t="shared" si="3"/>
        <v>7.4363620994317842E-3</v>
      </c>
      <c r="F24" s="52">
        <f t="shared" si="4"/>
        <v>1.2074423326076163E-2</v>
      </c>
      <c r="H24" s="19">
        <v>674.05799999999988</v>
      </c>
      <c r="I24" s="140">
        <v>722.98199999999986</v>
      </c>
      <c r="J24" s="247">
        <f t="shared" si="5"/>
        <v>9.2540712625184852E-3</v>
      </c>
      <c r="K24" s="215">
        <f t="shared" si="6"/>
        <v>9.2867723820543781E-3</v>
      </c>
      <c r="L24" s="52">
        <f t="shared" si="0"/>
        <v>7.2581291224197306E-2</v>
      </c>
      <c r="N24" s="27">
        <f t="shared" si="1"/>
        <v>3.001055176374734</v>
      </c>
      <c r="O24" s="152">
        <f t="shared" si="1"/>
        <v>3.1804732556451496</v>
      </c>
      <c r="P24" s="52">
        <f t="shared" si="7"/>
        <v>5.9784998517472168E-2</v>
      </c>
    </row>
    <row r="25" spans="1:16" ht="20.100000000000001" customHeight="1" x14ac:dyDescent="0.25">
      <c r="A25" s="8" t="s">
        <v>193</v>
      </c>
      <c r="B25" s="19">
        <v>2173.75</v>
      </c>
      <c r="C25" s="140">
        <v>2082.81</v>
      </c>
      <c r="D25" s="247">
        <f t="shared" si="2"/>
        <v>7.0565869615633438E-3</v>
      </c>
      <c r="E25" s="215">
        <f t="shared" si="3"/>
        <v>6.8135656695293891E-3</v>
      </c>
      <c r="F25" s="52">
        <f t="shared" si="4"/>
        <v>-4.1835537665324926E-2</v>
      </c>
      <c r="H25" s="19">
        <v>600.303</v>
      </c>
      <c r="I25" s="140">
        <v>582.48500000000001</v>
      </c>
      <c r="J25" s="247">
        <f t="shared" si="5"/>
        <v>8.241496638425232E-3</v>
      </c>
      <c r="K25" s="215">
        <f t="shared" si="6"/>
        <v>7.4820750875691858E-3</v>
      </c>
      <c r="L25" s="52">
        <f t="shared" si="0"/>
        <v>-2.9681677419569757E-2</v>
      </c>
      <c r="N25" s="27">
        <f t="shared" si="1"/>
        <v>2.761600920069005</v>
      </c>
      <c r="O25" s="152">
        <f t="shared" si="1"/>
        <v>2.7966305135850127</v>
      </c>
      <c r="P25" s="52">
        <f t="shared" si="7"/>
        <v>1.2684524132883167E-2</v>
      </c>
    </row>
    <row r="26" spans="1:16" ht="20.100000000000001" customHeight="1" x14ac:dyDescent="0.25">
      <c r="A26" s="8" t="s">
        <v>157</v>
      </c>
      <c r="B26" s="19">
        <v>1890.66</v>
      </c>
      <c r="C26" s="140">
        <v>2201.2600000000002</v>
      </c>
      <c r="D26" s="247">
        <f t="shared" si="2"/>
        <v>6.1375994041400128E-3</v>
      </c>
      <c r="E26" s="215">
        <f t="shared" si="3"/>
        <v>7.2010550965802287E-3</v>
      </c>
      <c r="F26" s="52">
        <f t="shared" si="4"/>
        <v>0.16428125628087553</v>
      </c>
      <c r="H26" s="19">
        <v>445.33699999999993</v>
      </c>
      <c r="I26" s="140">
        <v>559.41800000000001</v>
      </c>
      <c r="J26" s="247">
        <f t="shared" si="5"/>
        <v>6.1139847518109636E-3</v>
      </c>
      <c r="K26" s="215">
        <f t="shared" si="6"/>
        <v>7.1857772841150908E-3</v>
      </c>
      <c r="L26" s="52">
        <f t="shared" si="0"/>
        <v>0.25616780101361464</v>
      </c>
      <c r="N26" s="27">
        <f t="shared" si="1"/>
        <v>2.3554578824325891</v>
      </c>
      <c r="O26" s="152">
        <f t="shared" si="1"/>
        <v>2.541353588399371</v>
      </c>
      <c r="P26" s="52">
        <f t="shared" si="7"/>
        <v>7.8921260852602829E-2</v>
      </c>
    </row>
    <row r="27" spans="1:16" ht="20.100000000000001" customHeight="1" x14ac:dyDescent="0.25">
      <c r="A27" s="8" t="s">
        <v>203</v>
      </c>
      <c r="B27" s="19">
        <v>8852.8800000000028</v>
      </c>
      <c r="C27" s="140">
        <v>2752.03</v>
      </c>
      <c r="D27" s="247">
        <f t="shared" si="2"/>
        <v>2.8738869502143723E-2</v>
      </c>
      <c r="E27" s="215">
        <f t="shared" si="3"/>
        <v>9.0028073273678184E-3</v>
      </c>
      <c r="F27" s="52">
        <f t="shared" si="4"/>
        <v>-0.68913732028447239</v>
      </c>
      <c r="H27" s="19">
        <v>1279.0260000000001</v>
      </c>
      <c r="I27" s="140">
        <v>539.49699999999996</v>
      </c>
      <c r="J27" s="247">
        <f t="shared" si="5"/>
        <v>1.7559613194434262E-2</v>
      </c>
      <c r="K27" s="215">
        <f t="shared" si="6"/>
        <v>6.9298901491339909E-3</v>
      </c>
      <c r="L27" s="52">
        <f t="shared" si="0"/>
        <v>-0.57819700303199473</v>
      </c>
      <c r="N27" s="27">
        <f t="shared" si="1"/>
        <v>1.4447569604467694</v>
      </c>
      <c r="O27" s="152">
        <f t="shared" si="1"/>
        <v>1.960360170492327</v>
      </c>
      <c r="P27" s="52">
        <f t="shared" si="7"/>
        <v>0.35687885517167889</v>
      </c>
    </row>
    <row r="28" spans="1:16" ht="20.100000000000001" customHeight="1" x14ac:dyDescent="0.25">
      <c r="A28" s="8" t="s">
        <v>159</v>
      </c>
      <c r="B28" s="19">
        <v>1952.94</v>
      </c>
      <c r="C28" s="140">
        <v>1432.2000000000003</v>
      </c>
      <c r="D28" s="247">
        <f t="shared" si="2"/>
        <v>6.3397773160278397E-3</v>
      </c>
      <c r="E28" s="215">
        <f t="shared" si="3"/>
        <v>4.6852035240372352E-3</v>
      </c>
      <c r="F28" s="52">
        <f t="shared" si="4"/>
        <v>-0.26664413653261226</v>
      </c>
      <c r="H28" s="19">
        <v>690.63699999999994</v>
      </c>
      <c r="I28" s="140">
        <v>509.2</v>
      </c>
      <c r="J28" s="247">
        <f t="shared" si="5"/>
        <v>9.4816826067370755E-3</v>
      </c>
      <c r="K28" s="215">
        <f t="shared" si="6"/>
        <v>6.5407223097422758E-3</v>
      </c>
      <c r="L28" s="52">
        <f t="shared" si="0"/>
        <v>-0.26270964341615055</v>
      </c>
      <c r="N28" s="27">
        <f t="shared" si="1"/>
        <v>3.536396407467715</v>
      </c>
      <c r="O28" s="152">
        <f t="shared" si="1"/>
        <v>3.5553693618209743</v>
      </c>
      <c r="P28" s="52">
        <f t="shared" si="7"/>
        <v>5.3650530560416278E-3</v>
      </c>
    </row>
    <row r="29" spans="1:16" ht="20.100000000000001" customHeight="1" x14ac:dyDescent="0.25">
      <c r="A29" s="8" t="s">
        <v>160</v>
      </c>
      <c r="B29" s="19">
        <v>126.10999999999999</v>
      </c>
      <c r="C29" s="140">
        <v>410.78000000000003</v>
      </c>
      <c r="D29" s="247">
        <f t="shared" si="2"/>
        <v>4.0938754765854085E-4</v>
      </c>
      <c r="E29" s="215">
        <f t="shared" si="3"/>
        <v>1.3437982848792174E-3</v>
      </c>
      <c r="F29" s="52">
        <f>(C29-B29)/B29</f>
        <v>2.257315042423282</v>
      </c>
      <c r="H29" s="19">
        <v>134.24600000000001</v>
      </c>
      <c r="I29" s="140">
        <v>449.33699999999999</v>
      </c>
      <c r="J29" s="247">
        <f t="shared" si="5"/>
        <v>1.8430491896959265E-3</v>
      </c>
      <c r="K29" s="215">
        <f t="shared" si="6"/>
        <v>5.7717763953115961E-3</v>
      </c>
      <c r="L29" s="52">
        <f t="shared" si="0"/>
        <v>2.3471164876420896</v>
      </c>
      <c r="N29" s="27">
        <f t="shared" si="1"/>
        <v>10.645151058599637</v>
      </c>
      <c r="O29" s="152">
        <f t="shared" si="1"/>
        <v>10.938628949802814</v>
      </c>
      <c r="P29" s="52">
        <f>(O29-N29)/N29</f>
        <v>2.7569161732664334E-2</v>
      </c>
    </row>
    <row r="30" spans="1:16" ht="20.100000000000001" customHeight="1" x14ac:dyDescent="0.25">
      <c r="A30" s="8" t="s">
        <v>191</v>
      </c>
      <c r="B30" s="19">
        <v>1520.8600000000001</v>
      </c>
      <c r="C30" s="140">
        <v>1596.3100000000002</v>
      </c>
      <c r="D30" s="247">
        <f t="shared" si="2"/>
        <v>4.9371274738876265E-3</v>
      </c>
      <c r="E30" s="215">
        <f t="shared" si="3"/>
        <v>5.2220620286663024E-3</v>
      </c>
      <c r="F30" s="52">
        <f t="shared" si="4"/>
        <v>4.9610089028575964E-2</v>
      </c>
      <c r="H30" s="19">
        <v>370.61599999999999</v>
      </c>
      <c r="I30" s="140">
        <v>439.58999999999992</v>
      </c>
      <c r="J30" s="247">
        <f t="shared" si="5"/>
        <v>5.0881480154965171E-3</v>
      </c>
      <c r="K30" s="215">
        <f t="shared" si="6"/>
        <v>5.6465752555766033E-3</v>
      </c>
      <c r="L30" s="52">
        <f t="shared" si="0"/>
        <v>0.18610637425259549</v>
      </c>
      <c r="N30" s="27">
        <f t="shared" si="1"/>
        <v>2.4368843943558245</v>
      </c>
      <c r="O30" s="152">
        <f t="shared" si="1"/>
        <v>2.7537884245541271</v>
      </c>
      <c r="P30" s="52">
        <f t="shared" si="7"/>
        <v>0.13004475342872154</v>
      </c>
    </row>
    <row r="31" spans="1:16" ht="20.100000000000001" customHeight="1" x14ac:dyDescent="0.25">
      <c r="A31" s="8" t="s">
        <v>221</v>
      </c>
      <c r="B31" s="19">
        <v>1096.3400000000001</v>
      </c>
      <c r="C31" s="140">
        <v>1654.53</v>
      </c>
      <c r="D31" s="247">
        <f t="shared" si="2"/>
        <v>3.5590194592020046E-3</v>
      </c>
      <c r="E31" s="215">
        <f t="shared" si="3"/>
        <v>5.4125190522450253E-3</v>
      </c>
      <c r="F31" s="52">
        <f t="shared" si="4"/>
        <v>0.50913950051991153</v>
      </c>
      <c r="H31" s="19">
        <v>263.48200000000003</v>
      </c>
      <c r="I31" s="140">
        <v>421.50100000000003</v>
      </c>
      <c r="J31" s="247">
        <f t="shared" si="5"/>
        <v>3.6173166172508838E-3</v>
      </c>
      <c r="K31" s="215">
        <f t="shared" si="6"/>
        <v>5.4142203344043184E-3</v>
      </c>
      <c r="L31" s="52">
        <f t="shared" si="0"/>
        <v>0.5997335681374818</v>
      </c>
      <c r="N31" s="27">
        <f t="shared" si="1"/>
        <v>2.4032873013846068</v>
      </c>
      <c r="O31" s="152">
        <f t="shared" si="1"/>
        <v>2.5475573123485225</v>
      </c>
      <c r="P31" s="52">
        <f t="shared" si="7"/>
        <v>6.0030280558132747E-2</v>
      </c>
    </row>
    <row r="32" spans="1:16" ht="20.100000000000001" customHeight="1" thickBot="1" x14ac:dyDescent="0.3">
      <c r="A32" s="8" t="s">
        <v>17</v>
      </c>
      <c r="B32" s="19">
        <f>B33-SUM(B7:B31)</f>
        <v>13845.020000000019</v>
      </c>
      <c r="C32" s="140">
        <f>C33-SUM(C7:C31)</f>
        <v>14393.629999999888</v>
      </c>
      <c r="D32" s="247">
        <f t="shared" si="2"/>
        <v>4.4944721156795334E-2</v>
      </c>
      <c r="E32" s="215">
        <f t="shared" si="3"/>
        <v>4.7086360843239444E-2</v>
      </c>
      <c r="F32" s="52">
        <f t="shared" si="4"/>
        <v>3.9625078186948728E-2</v>
      </c>
      <c r="H32" s="19">
        <f>H33-SUM(H7:H31)</f>
        <v>3684.4300000000221</v>
      </c>
      <c r="I32" s="140">
        <f>I33-SUM(I7:I31)</f>
        <v>4044.7409999999945</v>
      </c>
      <c r="J32" s="247">
        <f t="shared" si="5"/>
        <v>5.0583151274461828E-2</v>
      </c>
      <c r="K32" s="215">
        <f t="shared" si="6"/>
        <v>5.1955081884974955E-2</v>
      </c>
      <c r="L32" s="52">
        <f t="shared" si="0"/>
        <v>9.7792874338763464E-2</v>
      </c>
      <c r="N32" s="27">
        <f t="shared" si="1"/>
        <v>2.6611951445357374</v>
      </c>
      <c r="O32" s="152">
        <f t="shared" si="1"/>
        <v>2.8100909916400703</v>
      </c>
      <c r="P32" s="52">
        <f t="shared" si="7"/>
        <v>5.5950743563493437E-2</v>
      </c>
    </row>
    <row r="33" spans="1:16" ht="26.25" customHeight="1" thickBot="1" x14ac:dyDescent="0.3">
      <c r="A33" s="12" t="s">
        <v>18</v>
      </c>
      <c r="B33" s="17">
        <v>308045.51999999996</v>
      </c>
      <c r="C33" s="145">
        <v>305685.75999999995</v>
      </c>
      <c r="D33" s="243">
        <f>SUM(D7:D32)</f>
        <v>1.0000000000000002</v>
      </c>
      <c r="E33" s="244">
        <f>SUM(E7:E32)</f>
        <v>0.99999999999999956</v>
      </c>
      <c r="F33" s="57">
        <f t="shared" si="4"/>
        <v>-7.6604262902444081E-3</v>
      </c>
      <c r="G33" s="1"/>
      <c r="H33" s="17">
        <v>72839.076000000001</v>
      </c>
      <c r="I33" s="145">
        <v>77850.729000000007</v>
      </c>
      <c r="J33" s="243">
        <f>SUM(J7:J32)</f>
        <v>1.0000000000000002</v>
      </c>
      <c r="K33" s="244">
        <f>SUM(K7:K32)</f>
        <v>0.99999999999999967</v>
      </c>
      <c r="L33" s="57">
        <f t="shared" si="0"/>
        <v>6.8804456003807704E-2</v>
      </c>
      <c r="N33" s="29">
        <f t="shared" si="1"/>
        <v>2.3645556020421923</v>
      </c>
      <c r="O33" s="146">
        <f t="shared" si="1"/>
        <v>2.5467568067285833</v>
      </c>
      <c r="P33" s="57">
        <f t="shared" si="7"/>
        <v>7.7055157649509085E-2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L5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61260.09</v>
      </c>
      <c r="C39" s="147">
        <v>45307.409999999996</v>
      </c>
      <c r="D39" s="247">
        <f t="shared" ref="D39:D61" si="12">B39/$B$62</f>
        <v>0.40755560138645863</v>
      </c>
      <c r="E39" s="246">
        <f t="shared" ref="E39:E61" si="13">C39/$C$62</f>
        <v>0.31853745057325256</v>
      </c>
      <c r="F39" s="52">
        <f>(C39-B39)/B39</f>
        <v>-0.26040901996715971</v>
      </c>
      <c r="H39" s="39">
        <v>12066.35</v>
      </c>
      <c r="I39" s="147">
        <v>9363.0949999999993</v>
      </c>
      <c r="J39" s="247">
        <f t="shared" ref="J39:J61" si="14">H39/$H$62</f>
        <v>0.37207645076620988</v>
      </c>
      <c r="K39" s="246">
        <f t="shared" ref="K39:K61" si="15">I39/$I$62</f>
        <v>0.28899283361836231</v>
      </c>
      <c r="L39" s="52">
        <f t="shared" ref="L39:L62" si="16">(I39-H39)/H39</f>
        <v>-0.22403253676546769</v>
      </c>
      <c r="N39" s="27">
        <f t="shared" ref="N39:O62" si="17">(H39/B39)*10</f>
        <v>1.9696918499466785</v>
      </c>
      <c r="O39" s="151">
        <f t="shared" si="17"/>
        <v>2.0665703468814485</v>
      </c>
      <c r="P39" s="61">
        <f t="shared" si="7"/>
        <v>4.9184595518021061E-2</v>
      </c>
    </row>
    <row r="40" spans="1:16" ht="20.100000000000001" customHeight="1" x14ac:dyDescent="0.25">
      <c r="A40" s="38" t="s">
        <v>189</v>
      </c>
      <c r="B40" s="19">
        <v>24939.27</v>
      </c>
      <c r="C40" s="140">
        <v>28804.769999999997</v>
      </c>
      <c r="D40" s="247">
        <f t="shared" si="12"/>
        <v>0.16591779710067789</v>
      </c>
      <c r="E40" s="215">
        <f t="shared" si="13"/>
        <v>0.20251429071202498</v>
      </c>
      <c r="F40" s="52">
        <f t="shared" ref="F40:F62" si="18">(C40-B40)/B40</f>
        <v>0.15499651754040902</v>
      </c>
      <c r="H40" s="19">
        <v>5206.366</v>
      </c>
      <c r="I40" s="140">
        <v>5807.3159999999998</v>
      </c>
      <c r="J40" s="247">
        <f t="shared" si="14"/>
        <v>0.16054284706393143</v>
      </c>
      <c r="K40" s="215">
        <f t="shared" si="15"/>
        <v>0.17924337054758638</v>
      </c>
      <c r="L40" s="52">
        <f t="shared" si="16"/>
        <v>0.11542599963198896</v>
      </c>
      <c r="N40" s="27">
        <f t="shared" si="17"/>
        <v>2.0876176407729656</v>
      </c>
      <c r="O40" s="152">
        <f t="shared" si="17"/>
        <v>2.0160952508907384</v>
      </c>
      <c r="P40" s="52">
        <f t="shared" si="7"/>
        <v>-3.4260291964071175E-2</v>
      </c>
    </row>
    <row r="41" spans="1:16" ht="20.100000000000001" customHeight="1" x14ac:dyDescent="0.25">
      <c r="A41" s="38" t="s">
        <v>185</v>
      </c>
      <c r="B41" s="19">
        <v>21345.26</v>
      </c>
      <c r="C41" s="140">
        <v>23083.21</v>
      </c>
      <c r="D41" s="247">
        <f t="shared" si="12"/>
        <v>0.14200730485460142</v>
      </c>
      <c r="E41" s="215">
        <f t="shared" si="13"/>
        <v>0.16228839530767725</v>
      </c>
      <c r="F41" s="52">
        <f t="shared" si="18"/>
        <v>8.1420886885425661E-2</v>
      </c>
      <c r="H41" s="19">
        <v>4986.6099999999997</v>
      </c>
      <c r="I41" s="140">
        <v>5602.0429999999997</v>
      </c>
      <c r="J41" s="247">
        <f t="shared" si="14"/>
        <v>0.15376647869117749</v>
      </c>
      <c r="K41" s="215">
        <f t="shared" si="15"/>
        <v>0.17290759953006044</v>
      </c>
      <c r="L41" s="52">
        <f t="shared" si="16"/>
        <v>0.12341711102332045</v>
      </c>
      <c r="N41" s="27">
        <f t="shared" si="17"/>
        <v>2.3361673739275139</v>
      </c>
      <c r="O41" s="152">
        <f t="shared" si="17"/>
        <v>2.4268908007161913</v>
      </c>
      <c r="P41" s="52">
        <f t="shared" si="7"/>
        <v>3.8834300915758076E-2</v>
      </c>
    </row>
    <row r="42" spans="1:16" ht="20.100000000000001" customHeight="1" x14ac:dyDescent="0.25">
      <c r="A42" s="38" t="s">
        <v>192</v>
      </c>
      <c r="B42" s="19">
        <v>7617.2300000000005</v>
      </c>
      <c r="C42" s="140">
        <v>11390.609999999999</v>
      </c>
      <c r="D42" s="247">
        <f t="shared" si="12"/>
        <v>5.0676464131034979E-2</v>
      </c>
      <c r="E42" s="215">
        <f t="shared" si="13"/>
        <v>8.0082614960206203E-2</v>
      </c>
      <c r="F42" s="52">
        <f t="shared" si="18"/>
        <v>0.49537430273209526</v>
      </c>
      <c r="H42" s="19">
        <v>1752.1510000000001</v>
      </c>
      <c r="I42" s="140">
        <v>2649.2570000000001</v>
      </c>
      <c r="J42" s="247">
        <f t="shared" si="14"/>
        <v>5.4029107831818683E-2</v>
      </c>
      <c r="K42" s="215">
        <f t="shared" si="15"/>
        <v>8.1769573780174368E-2</v>
      </c>
      <c r="L42" s="52">
        <f t="shared" si="16"/>
        <v>0.51200267556848689</v>
      </c>
      <c r="N42" s="27">
        <f t="shared" si="17"/>
        <v>2.3002469401606622</v>
      </c>
      <c r="O42" s="152">
        <f t="shared" si="17"/>
        <v>2.3258253947769263</v>
      </c>
      <c r="P42" s="52">
        <f t="shared" si="7"/>
        <v>1.1119873336067789E-2</v>
      </c>
    </row>
    <row r="43" spans="1:16" ht="20.100000000000001" customHeight="1" x14ac:dyDescent="0.25">
      <c r="A43" s="38" t="s">
        <v>190</v>
      </c>
      <c r="B43" s="19">
        <v>6194.5099999999993</v>
      </c>
      <c r="C43" s="140">
        <v>6340.15</v>
      </c>
      <c r="D43" s="247">
        <f t="shared" si="12"/>
        <v>4.1211288594979731E-2</v>
      </c>
      <c r="E43" s="215">
        <f t="shared" si="13"/>
        <v>4.4574942978466592E-2</v>
      </c>
      <c r="F43" s="52">
        <f t="shared" si="18"/>
        <v>2.3511141317069526E-2</v>
      </c>
      <c r="H43" s="19">
        <v>1965.5639999999999</v>
      </c>
      <c r="I43" s="140">
        <v>2154.241</v>
      </c>
      <c r="J43" s="247">
        <f t="shared" si="14"/>
        <v>6.0609884254462572E-2</v>
      </c>
      <c r="K43" s="215">
        <f t="shared" si="15"/>
        <v>6.6490857017562507E-2</v>
      </c>
      <c r="L43" s="52">
        <f t="shared" si="16"/>
        <v>9.5991277821531204E-2</v>
      </c>
      <c r="N43" s="27">
        <f t="shared" si="17"/>
        <v>3.1730742221741508</v>
      </c>
      <c r="O43" s="152">
        <f t="shared" si="17"/>
        <v>3.3977760778530479</v>
      </c>
      <c r="P43" s="52">
        <f t="shared" si="7"/>
        <v>7.0815190551998558E-2</v>
      </c>
    </row>
    <row r="44" spans="1:16" ht="20.100000000000001" customHeight="1" x14ac:dyDescent="0.25">
      <c r="A44" s="38" t="s">
        <v>188</v>
      </c>
      <c r="B44" s="19">
        <v>4972.68</v>
      </c>
      <c r="C44" s="140">
        <v>5741.98</v>
      </c>
      <c r="D44" s="247">
        <f t="shared" si="12"/>
        <v>3.3082608724577703E-2</v>
      </c>
      <c r="E44" s="215">
        <f t="shared" si="13"/>
        <v>4.0369459883992591E-2</v>
      </c>
      <c r="F44" s="52">
        <f t="shared" si="18"/>
        <v>0.15470530981281708</v>
      </c>
      <c r="H44" s="19">
        <v>1129.422</v>
      </c>
      <c r="I44" s="140">
        <v>1339.268</v>
      </c>
      <c r="J44" s="247">
        <f t="shared" si="14"/>
        <v>3.4826714721293041E-2</v>
      </c>
      <c r="K44" s="215">
        <f t="shared" si="15"/>
        <v>4.1336636474840517E-2</v>
      </c>
      <c r="L44" s="52">
        <f t="shared" si="16"/>
        <v>0.18579946202570871</v>
      </c>
      <c r="N44" s="27">
        <f t="shared" si="17"/>
        <v>2.2712541325804194</v>
      </c>
      <c r="O44" s="152">
        <f t="shared" si="17"/>
        <v>2.3324149509402683</v>
      </c>
      <c r="P44" s="52">
        <f t="shared" si="7"/>
        <v>2.6928214453202905E-2</v>
      </c>
    </row>
    <row r="45" spans="1:16" ht="20.100000000000001" customHeight="1" x14ac:dyDescent="0.25">
      <c r="A45" s="38" t="s">
        <v>199</v>
      </c>
      <c r="B45" s="19">
        <v>2804.5199999999995</v>
      </c>
      <c r="C45" s="140">
        <v>4404.9799999999996</v>
      </c>
      <c r="D45" s="247">
        <f t="shared" si="12"/>
        <v>1.8658115507181768E-2</v>
      </c>
      <c r="E45" s="215">
        <f t="shared" si="13"/>
        <v>3.0969572063955234E-2</v>
      </c>
      <c r="F45" s="52">
        <f t="shared" si="18"/>
        <v>0.57067163008286637</v>
      </c>
      <c r="H45" s="19">
        <v>674.82500000000005</v>
      </c>
      <c r="I45" s="140">
        <v>935.572</v>
      </c>
      <c r="J45" s="247">
        <f t="shared" si="14"/>
        <v>2.0808818813336891E-2</v>
      </c>
      <c r="K45" s="215">
        <f t="shared" si="15"/>
        <v>2.8876520352938688E-2</v>
      </c>
      <c r="L45" s="52">
        <f t="shared" si="16"/>
        <v>0.38639202756270136</v>
      </c>
      <c r="N45" s="27">
        <f t="shared" si="17"/>
        <v>2.4062049833839665</v>
      </c>
      <c r="O45" s="152">
        <f t="shared" si="17"/>
        <v>2.1238961357372794</v>
      </c>
      <c r="P45" s="52">
        <f t="shared" si="7"/>
        <v>-0.11732535241019325</v>
      </c>
    </row>
    <row r="46" spans="1:16" ht="20.100000000000001" customHeight="1" x14ac:dyDescent="0.25">
      <c r="A46" s="38" t="s">
        <v>198</v>
      </c>
      <c r="B46" s="19">
        <v>1547.61</v>
      </c>
      <c r="C46" s="140">
        <v>3210</v>
      </c>
      <c r="D46" s="247">
        <f t="shared" si="12"/>
        <v>1.0296052850423452E-2</v>
      </c>
      <c r="E46" s="215">
        <f t="shared" si="13"/>
        <v>2.2568167466207861E-2</v>
      </c>
      <c r="F46" s="52">
        <f t="shared" si="18"/>
        <v>1.0741659720472214</v>
      </c>
      <c r="H46" s="19">
        <v>357.39899999999994</v>
      </c>
      <c r="I46" s="140">
        <v>795.97499999999991</v>
      </c>
      <c r="J46" s="247">
        <f t="shared" si="14"/>
        <v>1.102071060655398E-2</v>
      </c>
      <c r="K46" s="215">
        <f t="shared" si="15"/>
        <v>2.4567845433521279E-2</v>
      </c>
      <c r="L46" s="52">
        <f t="shared" si="16"/>
        <v>1.2271327004272536</v>
      </c>
      <c r="N46" s="27">
        <f t="shared" si="17"/>
        <v>2.3093608854944074</v>
      </c>
      <c r="O46" s="152">
        <f t="shared" si="17"/>
        <v>2.4796728971962616</v>
      </c>
      <c r="P46" s="52">
        <f t="shared" si="7"/>
        <v>7.3748547821875982E-2</v>
      </c>
    </row>
    <row r="47" spans="1:16" ht="20.100000000000001" customHeight="1" x14ac:dyDescent="0.25">
      <c r="A47" s="38" t="s">
        <v>187</v>
      </c>
      <c r="B47" s="19">
        <v>2246.0700000000002</v>
      </c>
      <c r="C47" s="140">
        <v>2273.19</v>
      </c>
      <c r="D47" s="247">
        <f t="shared" si="12"/>
        <v>1.4942818556193491E-2</v>
      </c>
      <c r="E47" s="215">
        <f t="shared" si="13"/>
        <v>1.5981848162775404E-2</v>
      </c>
      <c r="F47" s="52">
        <f t="shared" si="18"/>
        <v>1.2074423326076163E-2</v>
      </c>
      <c r="H47" s="19">
        <v>674.05799999999988</v>
      </c>
      <c r="I47" s="140">
        <v>722.98199999999986</v>
      </c>
      <c r="J47" s="247">
        <f t="shared" si="14"/>
        <v>2.07851676978183E-2</v>
      </c>
      <c r="K47" s="215">
        <f t="shared" si="15"/>
        <v>2.23149094220523E-2</v>
      </c>
      <c r="L47" s="52">
        <f t="shared" si="16"/>
        <v>7.2581291224197306E-2</v>
      </c>
      <c r="N47" s="27">
        <f t="shared" si="17"/>
        <v>3.001055176374734</v>
      </c>
      <c r="O47" s="152">
        <f t="shared" si="17"/>
        <v>3.1804732556451496</v>
      </c>
      <c r="P47" s="52">
        <f t="shared" si="7"/>
        <v>5.9784998517472168E-2</v>
      </c>
    </row>
    <row r="48" spans="1:16" ht="20.100000000000001" customHeight="1" x14ac:dyDescent="0.25">
      <c r="A48" s="38" t="s">
        <v>193</v>
      </c>
      <c r="B48" s="19">
        <v>2173.75</v>
      </c>
      <c r="C48" s="140">
        <v>2082.81</v>
      </c>
      <c r="D48" s="247">
        <f t="shared" si="12"/>
        <v>1.4461682777707549E-2</v>
      </c>
      <c r="E48" s="215">
        <f t="shared" si="13"/>
        <v>1.4643366006321618E-2</v>
      </c>
      <c r="F48" s="52">
        <f t="shared" si="18"/>
        <v>-4.1835537665324926E-2</v>
      </c>
      <c r="H48" s="19">
        <v>600.303</v>
      </c>
      <c r="I48" s="140">
        <v>582.48500000000001</v>
      </c>
      <c r="J48" s="247">
        <f t="shared" si="14"/>
        <v>1.8510867795506352E-2</v>
      </c>
      <c r="K48" s="215">
        <f t="shared" si="15"/>
        <v>1.7978455915505693E-2</v>
      </c>
      <c r="L48" s="52">
        <f t="shared" si="16"/>
        <v>-2.9681677419569757E-2</v>
      </c>
      <c r="N48" s="27">
        <f t="shared" si="17"/>
        <v>2.761600920069005</v>
      </c>
      <c r="O48" s="152">
        <f t="shared" si="17"/>
        <v>2.7966305135850127</v>
      </c>
      <c r="P48" s="52">
        <f t="shared" si="7"/>
        <v>1.2684524132883167E-2</v>
      </c>
    </row>
    <row r="49" spans="1:16" ht="20.100000000000001" customHeight="1" x14ac:dyDescent="0.25">
      <c r="A49" s="38" t="s">
        <v>203</v>
      </c>
      <c r="B49" s="19">
        <v>8852.8800000000028</v>
      </c>
      <c r="C49" s="140">
        <v>2752.03</v>
      </c>
      <c r="D49" s="247">
        <f t="shared" si="12"/>
        <v>5.8897086706894378E-2</v>
      </c>
      <c r="E49" s="215">
        <f t="shared" si="13"/>
        <v>1.9348371935211224E-2</v>
      </c>
      <c r="F49" s="52">
        <f t="shared" si="18"/>
        <v>-0.68913732028447239</v>
      </c>
      <c r="H49" s="19">
        <v>1279.0260000000001</v>
      </c>
      <c r="I49" s="140">
        <v>539.49699999999996</v>
      </c>
      <c r="J49" s="247">
        <f t="shared" si="14"/>
        <v>3.9439884846511362E-2</v>
      </c>
      <c r="K49" s="215">
        <f t="shared" si="15"/>
        <v>1.6651627133827607E-2</v>
      </c>
      <c r="L49" s="52">
        <f t="shared" si="16"/>
        <v>-0.57819700303199473</v>
      </c>
      <c r="N49" s="27">
        <f t="shared" si="17"/>
        <v>1.4447569604467694</v>
      </c>
      <c r="O49" s="152">
        <f t="shared" si="17"/>
        <v>1.960360170492327</v>
      </c>
      <c r="P49" s="52">
        <f t="shared" si="7"/>
        <v>0.35687885517167889</v>
      </c>
    </row>
    <row r="50" spans="1:16" ht="20.100000000000001" customHeight="1" x14ac:dyDescent="0.25">
      <c r="A50" s="38" t="s">
        <v>191</v>
      </c>
      <c r="B50" s="19">
        <v>1520.8600000000001</v>
      </c>
      <c r="C50" s="140">
        <v>1596.3100000000002</v>
      </c>
      <c r="D50" s="247">
        <f t="shared" si="12"/>
        <v>1.011808849651722E-2</v>
      </c>
      <c r="E50" s="215">
        <f t="shared" si="13"/>
        <v>1.1222987977564571E-2</v>
      </c>
      <c r="F50" s="52">
        <f t="shared" si="18"/>
        <v>4.9610089028575964E-2</v>
      </c>
      <c r="H50" s="19">
        <v>370.61599999999999</v>
      </c>
      <c r="I50" s="140">
        <v>439.58999999999992</v>
      </c>
      <c r="J50" s="247">
        <f t="shared" si="14"/>
        <v>1.1428268355979201E-2</v>
      </c>
      <c r="K50" s="215">
        <f t="shared" si="15"/>
        <v>1.3567987906808151E-2</v>
      </c>
      <c r="L50" s="52">
        <f t="shared" si="16"/>
        <v>0.18610637425259549</v>
      </c>
      <c r="N50" s="27">
        <f t="shared" si="17"/>
        <v>2.4368843943558245</v>
      </c>
      <c r="O50" s="152">
        <f t="shared" si="17"/>
        <v>2.7537884245541271</v>
      </c>
      <c r="P50" s="52">
        <f t="shared" si="7"/>
        <v>0.13004475342872154</v>
      </c>
    </row>
    <row r="51" spans="1:16" ht="20.100000000000001" customHeight="1" x14ac:dyDescent="0.25">
      <c r="A51" s="38" t="s">
        <v>194</v>
      </c>
      <c r="B51" s="19">
        <v>1328.0499999999997</v>
      </c>
      <c r="C51" s="140">
        <v>1297.75</v>
      </c>
      <c r="D51" s="247">
        <f t="shared" si="12"/>
        <v>8.8353480450532526E-3</v>
      </c>
      <c r="E51" s="215">
        <f t="shared" si="13"/>
        <v>9.1239374857542844E-3</v>
      </c>
      <c r="F51" s="52">
        <f t="shared" si="18"/>
        <v>-2.2815406046458892E-2</v>
      </c>
      <c r="H51" s="19">
        <v>370.19200000000001</v>
      </c>
      <c r="I51" s="140">
        <v>386.36799999999994</v>
      </c>
      <c r="J51" s="247">
        <f t="shared" si="14"/>
        <v>1.141519394531443E-2</v>
      </c>
      <c r="K51" s="215">
        <f t="shared" si="15"/>
        <v>1.1925285724374193E-2</v>
      </c>
      <c r="L51" s="52">
        <f t="shared" si="16"/>
        <v>4.3696244111163747E-2</v>
      </c>
      <c r="N51" s="27">
        <f t="shared" si="17"/>
        <v>2.7874854109408536</v>
      </c>
      <c r="O51" s="152">
        <f t="shared" si="17"/>
        <v>2.9772144095549984</v>
      </c>
      <c r="P51" s="52">
        <f t="shared" si="7"/>
        <v>6.8064570981953953E-2</v>
      </c>
    </row>
    <row r="52" spans="1:16" ht="20.100000000000001" customHeight="1" x14ac:dyDescent="0.25">
      <c r="A52" s="38" t="s">
        <v>204</v>
      </c>
      <c r="B52" s="19">
        <v>1389.4899999999998</v>
      </c>
      <c r="C52" s="140">
        <v>1559.3300000000002</v>
      </c>
      <c r="D52" s="247">
        <f t="shared" si="12"/>
        <v>9.2441005648289179E-3</v>
      </c>
      <c r="E52" s="215">
        <f t="shared" si="13"/>
        <v>1.0962997063888445E-2</v>
      </c>
      <c r="F52" s="52">
        <f t="shared" si="18"/>
        <v>0.12223189803453094</v>
      </c>
      <c r="H52" s="19">
        <v>331.49299999999999</v>
      </c>
      <c r="I52" s="140">
        <v>358.25700000000006</v>
      </c>
      <c r="J52" s="247">
        <f t="shared" si="14"/>
        <v>1.0221876449286089E-2</v>
      </c>
      <c r="K52" s="215">
        <f t="shared" si="15"/>
        <v>1.1057636987941877E-2</v>
      </c>
      <c r="L52" s="52">
        <f t="shared" si="16"/>
        <v>8.0737753135058862E-2</v>
      </c>
      <c r="N52" s="27">
        <f t="shared" si="17"/>
        <v>2.3857170616557157</v>
      </c>
      <c r="O52" s="152">
        <f t="shared" si="17"/>
        <v>2.2975059801324931</v>
      </c>
      <c r="P52" s="52">
        <f t="shared" si="7"/>
        <v>-3.6974661807550276E-2</v>
      </c>
    </row>
    <row r="53" spans="1:16" ht="20.100000000000001" customHeight="1" x14ac:dyDescent="0.25">
      <c r="A53" s="38" t="s">
        <v>200</v>
      </c>
      <c r="B53" s="19">
        <v>889.11000000000013</v>
      </c>
      <c r="C53" s="140">
        <v>790.18</v>
      </c>
      <c r="D53" s="247">
        <f t="shared" si="12"/>
        <v>5.9151359514606379E-3</v>
      </c>
      <c r="E53" s="215">
        <f t="shared" si="13"/>
        <v>5.5554250992050237E-3</v>
      </c>
      <c r="F53" s="52">
        <f t="shared" si="18"/>
        <v>-0.11126857194272943</v>
      </c>
      <c r="H53" s="19">
        <v>240.77800000000005</v>
      </c>
      <c r="I53" s="140">
        <v>215.87199999999996</v>
      </c>
      <c r="J53" s="247">
        <f t="shared" si="14"/>
        <v>7.4246001203832554E-3</v>
      </c>
      <c r="K53" s="215">
        <f t="shared" si="15"/>
        <v>6.6629101786175506E-3</v>
      </c>
      <c r="L53" s="52">
        <f t="shared" si="16"/>
        <v>-0.10343968302751948</v>
      </c>
      <c r="N53" s="27">
        <f t="shared" si="17"/>
        <v>2.7080788653822365</v>
      </c>
      <c r="O53" s="152">
        <f t="shared" si="17"/>
        <v>2.7319344959376339</v>
      </c>
      <c r="P53" s="52">
        <f t="shared" si="7"/>
        <v>8.8090604968516176E-3</v>
      </c>
    </row>
    <row r="54" spans="1:16" ht="20.100000000000001" customHeight="1" x14ac:dyDescent="0.25">
      <c r="A54" s="38" t="s">
        <v>202</v>
      </c>
      <c r="B54" s="19">
        <v>383.08000000000004</v>
      </c>
      <c r="C54" s="140">
        <v>509.36999999999995</v>
      </c>
      <c r="D54" s="247">
        <f t="shared" si="12"/>
        <v>2.5485826053981411E-3</v>
      </c>
      <c r="E54" s="215">
        <f t="shared" si="13"/>
        <v>3.5811674337265726E-3</v>
      </c>
      <c r="F54" s="52">
        <f t="shared" si="18"/>
        <v>0.32967004281090084</v>
      </c>
      <c r="H54" s="19">
        <v>95.814000000000007</v>
      </c>
      <c r="I54" s="140">
        <v>123.88400000000001</v>
      </c>
      <c r="J54" s="247">
        <f t="shared" si="14"/>
        <v>2.9545084514964039E-3</v>
      </c>
      <c r="K54" s="215">
        <f t="shared" si="15"/>
        <v>3.8236916532382935E-3</v>
      </c>
      <c r="L54" s="52">
        <f t="shared" si="16"/>
        <v>0.29296345001774277</v>
      </c>
      <c r="N54" s="27">
        <f t="shared" si="17"/>
        <v>2.5011485851519266</v>
      </c>
      <c r="O54" s="152">
        <f t="shared" si="17"/>
        <v>2.4321024010051637</v>
      </c>
      <c r="P54" s="52">
        <f t="shared" si="7"/>
        <v>-2.7605790618220643E-2</v>
      </c>
    </row>
    <row r="55" spans="1:16" ht="20.100000000000001" customHeight="1" x14ac:dyDescent="0.25">
      <c r="A55" s="38" t="s">
        <v>205</v>
      </c>
      <c r="B55" s="19">
        <v>183.92999999999998</v>
      </c>
      <c r="C55" s="140">
        <v>226.29</v>
      </c>
      <c r="D55" s="247">
        <f t="shared" si="12"/>
        <v>1.2236629388401377E-3</v>
      </c>
      <c r="E55" s="215">
        <f t="shared" si="13"/>
        <v>1.5909503476411765E-3</v>
      </c>
      <c r="F55" s="52">
        <f t="shared" si="18"/>
        <v>0.23030500733974893</v>
      </c>
      <c r="H55" s="19">
        <v>89.04</v>
      </c>
      <c r="I55" s="140">
        <v>100.34100000000001</v>
      </c>
      <c r="J55" s="247">
        <f t="shared" si="14"/>
        <v>2.7456262396021438E-3</v>
      </c>
      <c r="K55" s="215">
        <f t="shared" si="15"/>
        <v>3.097034679035094E-3</v>
      </c>
      <c r="L55" s="52">
        <f t="shared" si="16"/>
        <v>0.12692048517520216</v>
      </c>
      <c r="N55" s="27">
        <f t="shared" ref="N55:N56" si="19">(H55/B55)*10</f>
        <v>4.8409721089544941</v>
      </c>
      <c r="O55" s="152">
        <f t="shared" ref="O55:O56" si="20">(I55/C55)*10</f>
        <v>4.4341773830041102</v>
      </c>
      <c r="P55" s="52">
        <f t="shared" ref="P55:P56" si="21">(O55-N55)/N55</f>
        <v>-8.4031619434023028E-2</v>
      </c>
    </row>
    <row r="56" spans="1:16" ht="20.100000000000001" customHeight="1" x14ac:dyDescent="0.25">
      <c r="A56" s="38" t="s">
        <v>206</v>
      </c>
      <c r="B56" s="19">
        <v>177.36999999999998</v>
      </c>
      <c r="C56" s="140">
        <v>192.00999999999996</v>
      </c>
      <c r="D56" s="247">
        <f t="shared" si="12"/>
        <v>1.1800200916765901E-3</v>
      </c>
      <c r="E56" s="215">
        <f t="shared" si="13"/>
        <v>1.349942004731019E-3</v>
      </c>
      <c r="F56" s="52">
        <f t="shared" si="18"/>
        <v>8.2539324575745546E-2</v>
      </c>
      <c r="H56" s="19">
        <v>70.493000000000009</v>
      </c>
      <c r="I56" s="140">
        <v>75.316999999999993</v>
      </c>
      <c r="J56" s="247">
        <f t="shared" si="14"/>
        <v>2.1737132806409921E-3</v>
      </c>
      <c r="K56" s="215">
        <f t="shared" si="15"/>
        <v>2.3246664964559466E-3</v>
      </c>
      <c r="L56" s="52">
        <f t="shared" ref="L56:L57" si="22">(I56-H56)/H56</f>
        <v>6.8432326613989805E-2</v>
      </c>
      <c r="N56" s="27">
        <f t="shared" si="19"/>
        <v>3.9743474093702442</v>
      </c>
      <c r="O56" s="152">
        <f t="shared" si="20"/>
        <v>3.9225561168689134</v>
      </c>
      <c r="P56" s="52">
        <f t="shared" si="21"/>
        <v>-1.303139538813932E-2</v>
      </c>
    </row>
    <row r="57" spans="1:16" ht="20.100000000000001" customHeight="1" x14ac:dyDescent="0.25">
      <c r="A57" s="38" t="s">
        <v>201</v>
      </c>
      <c r="B57" s="19">
        <v>191.89000000000001</v>
      </c>
      <c r="C57" s="140">
        <v>235.89999999999998</v>
      </c>
      <c r="D57" s="247">
        <f t="shared" si="12"/>
        <v>1.2766198082641987E-3</v>
      </c>
      <c r="E57" s="215">
        <f t="shared" si="13"/>
        <v>1.6585142384044967E-3</v>
      </c>
      <c r="F57" s="52">
        <f t="shared" si="18"/>
        <v>0.22935014852259086</v>
      </c>
      <c r="H57" s="19">
        <v>59.17799999999999</v>
      </c>
      <c r="I57" s="140">
        <v>65.72</v>
      </c>
      <c r="J57" s="247">
        <f t="shared" si="14"/>
        <v>1.8248053639619904E-3</v>
      </c>
      <c r="K57" s="215">
        <f t="shared" si="15"/>
        <v>2.0284541623681882E-3</v>
      </c>
      <c r="L57" s="52">
        <f t="shared" si="22"/>
        <v>0.11054783872385024</v>
      </c>
      <c r="N57" s="27">
        <f t="shared" ref="N57:N58" si="23">(H57/B57)*10</f>
        <v>3.0839543488456922</v>
      </c>
      <c r="O57" s="152">
        <f t="shared" ref="O57:O58" si="24">(I57/C57)*10</f>
        <v>2.7859262399321749</v>
      </c>
      <c r="P57" s="52">
        <f t="shared" ref="P57:P58" si="25">(O57-N57)/N57</f>
        <v>-9.663830109063308E-2</v>
      </c>
    </row>
    <row r="58" spans="1:16" ht="20.100000000000001" customHeight="1" x14ac:dyDescent="0.25">
      <c r="A58" s="38" t="s">
        <v>224</v>
      </c>
      <c r="B58" s="19">
        <v>110.83999999999999</v>
      </c>
      <c r="C58" s="140">
        <v>154.04999999999998</v>
      </c>
      <c r="D58" s="247">
        <f t="shared" si="12"/>
        <v>7.3740444811091653E-4</v>
      </c>
      <c r="E58" s="215">
        <f t="shared" si="13"/>
        <v>1.0830611209250221E-3</v>
      </c>
      <c r="F58" s="52">
        <f t="shared" si="18"/>
        <v>0.38984121255864307</v>
      </c>
      <c r="H58" s="19">
        <v>36.31</v>
      </c>
      <c r="I58" s="140">
        <v>47.469000000000001</v>
      </c>
      <c r="J58" s="247">
        <f t="shared" si="14"/>
        <v>1.119650592542159E-3</v>
      </c>
      <c r="K58" s="215">
        <f t="shared" si="15"/>
        <v>1.465135280484716E-3</v>
      </c>
      <c r="L58" s="52">
        <f t="shared" si="16"/>
        <v>0.30732580556320566</v>
      </c>
      <c r="N58" s="27">
        <f t="shared" si="23"/>
        <v>3.2758931793576327</v>
      </c>
      <c r="O58" s="152">
        <f t="shared" si="24"/>
        <v>3.081402142161636</v>
      </c>
      <c r="P58" s="52">
        <f t="shared" si="25"/>
        <v>-5.9370384364649607E-2</v>
      </c>
    </row>
    <row r="59" spans="1:16" ht="20.100000000000001" customHeight="1" x14ac:dyDescent="0.25">
      <c r="A59" s="38" t="s">
        <v>196</v>
      </c>
      <c r="B59" s="19">
        <v>60.74</v>
      </c>
      <c r="C59" s="140">
        <v>141.38999999999999</v>
      </c>
      <c r="D59" s="247">
        <f t="shared" ref="D59" si="26">B59/$B$62</f>
        <v>4.0409550864540844E-4</v>
      </c>
      <c r="E59" s="215">
        <f t="shared" ref="E59" si="27">C59/$C$62</f>
        <v>9.9405395577792182E-4</v>
      </c>
      <c r="F59" s="52">
        <f t="shared" si="18"/>
        <v>1.3277905828119851</v>
      </c>
      <c r="H59" s="19">
        <v>30.244</v>
      </c>
      <c r="I59" s="140">
        <v>45.796000000000006</v>
      </c>
      <c r="J59" s="247">
        <f t="shared" ref="J59:J60" si="28">H59/$H$62</f>
        <v>9.3260017958813159E-4</v>
      </c>
      <c r="K59" s="215">
        <f t="shared" ref="K59:K60" si="29">I59/$I$62</f>
        <v>1.4134979735212045E-3</v>
      </c>
      <c r="L59" s="52">
        <f t="shared" si="16"/>
        <v>0.51421769607194834</v>
      </c>
      <c r="N59" s="27">
        <f t="shared" ref="N59:N60" si="30">(H59/B59)*10</f>
        <v>4.9792558445834709</v>
      </c>
      <c r="O59" s="152">
        <f t="shared" ref="O59:O60" si="31">(I59/C59)*10</f>
        <v>3.2389843694745042</v>
      </c>
      <c r="P59" s="52">
        <f t="shared" ref="P59:P60" si="32">(O59-N59)/N59</f>
        <v>-0.34950432944755533</v>
      </c>
    </row>
    <row r="60" spans="1:16" ht="20.100000000000001" customHeight="1" x14ac:dyDescent="0.25">
      <c r="A60" s="38" t="s">
        <v>219</v>
      </c>
      <c r="B60" s="19">
        <v>37.400000000000013</v>
      </c>
      <c r="C60" s="140">
        <v>58.78</v>
      </c>
      <c r="D60" s="247">
        <f t="shared" si="12"/>
        <v>2.4881745181656704E-4</v>
      </c>
      <c r="E60" s="215">
        <f t="shared" si="13"/>
        <v>4.1325759615691533E-4</v>
      </c>
      <c r="F60" s="52">
        <f t="shared" si="18"/>
        <v>0.57165775401069463</v>
      </c>
      <c r="H60" s="19">
        <v>11.514999999999997</v>
      </c>
      <c r="I60" s="140">
        <v>15.11</v>
      </c>
      <c r="J60" s="247">
        <f t="shared" si="28"/>
        <v>3.5507509152087464E-4</v>
      </c>
      <c r="K60" s="215">
        <f t="shared" si="29"/>
        <v>4.66371612802546E-4</v>
      </c>
      <c r="L60" s="52">
        <f t="shared" si="16"/>
        <v>0.31220147633521522</v>
      </c>
      <c r="N60" s="27">
        <f t="shared" si="30"/>
        <v>3.0788770053475916</v>
      </c>
      <c r="O60" s="152">
        <f t="shared" si="31"/>
        <v>2.5706022456617896</v>
      </c>
      <c r="P60" s="52">
        <f t="shared" si="32"/>
        <v>-0.16508446384931832</v>
      </c>
    </row>
    <row r="61" spans="1:16" ht="20.100000000000001" customHeight="1" thickBot="1" x14ac:dyDescent="0.3">
      <c r="A61" s="8" t="s">
        <v>17</v>
      </c>
      <c r="B61" s="19">
        <f>B62-SUM(B39:B60)</f>
        <v>84.370000000111759</v>
      </c>
      <c r="C61" s="140">
        <f>C62-SUM(C39:C60)</f>
        <v>83.240000000019791</v>
      </c>
      <c r="D61" s="247">
        <f t="shared" si="12"/>
        <v>5.6130289865752834E-4</v>
      </c>
      <c r="E61" s="215">
        <f t="shared" si="13"/>
        <v>5.8522562613320527E-4</v>
      </c>
      <c r="F61" s="52">
        <f t="shared" si="18"/>
        <v>-1.3393386275814522E-2</v>
      </c>
      <c r="H61" s="19">
        <f>H62-SUM(H39:H60)</f>
        <v>32.01299999999901</v>
      </c>
      <c r="I61" s="140">
        <f>I62-SUM(I39:I60)</f>
        <v>33.600999999991473</v>
      </c>
      <c r="J61" s="247">
        <f t="shared" si="14"/>
        <v>9.8714884106447347E-4</v>
      </c>
      <c r="K61" s="215">
        <f t="shared" si="15"/>
        <v>1.0370981179202098E-3</v>
      </c>
      <c r="L61" s="52">
        <f t="shared" si="16"/>
        <v>4.9604848030253682E-2</v>
      </c>
      <c r="N61" s="27">
        <f t="shared" si="17"/>
        <v>3.7943581841835492</v>
      </c>
      <c r="O61" s="152">
        <f t="shared" si="17"/>
        <v>4.0366410379605338</v>
      </c>
      <c r="P61" s="52">
        <f t="shared" si="7"/>
        <v>6.3853448202892252E-2</v>
      </c>
    </row>
    <row r="62" spans="1:16" ht="26.25" customHeight="1" thickBot="1" x14ac:dyDescent="0.3">
      <c r="A62" s="12" t="s">
        <v>18</v>
      </c>
      <c r="B62" s="17">
        <v>150311.00000000003</v>
      </c>
      <c r="C62" s="145">
        <v>142235.74</v>
      </c>
      <c r="D62" s="253">
        <f>SUM(D39:D61)</f>
        <v>1.0000000000000007</v>
      </c>
      <c r="E62" s="254">
        <f>SUM(E39:E61)</f>
        <v>1.0000000000000002</v>
      </c>
      <c r="F62" s="57">
        <f t="shared" si="18"/>
        <v>-5.3723679571022989E-2</v>
      </c>
      <c r="G62" s="1"/>
      <c r="H62" s="17">
        <v>32429.759999999995</v>
      </c>
      <c r="I62" s="145">
        <v>32399.05599999999</v>
      </c>
      <c r="J62" s="253">
        <f>SUM(J39:J61)</f>
        <v>1.0000000000000002</v>
      </c>
      <c r="K62" s="254">
        <f>SUM(K39:K61)</f>
        <v>0.99999999999999989</v>
      </c>
      <c r="L62" s="57">
        <f t="shared" si="16"/>
        <v>-9.467846817246007E-4</v>
      </c>
      <c r="M62" s="1"/>
      <c r="N62" s="29">
        <f t="shared" si="17"/>
        <v>2.1575107610221469</v>
      </c>
      <c r="O62" s="146">
        <f t="shared" si="17"/>
        <v>2.2778421232244437</v>
      </c>
      <c r="P62" s="57">
        <f t="shared" si="7"/>
        <v>5.5773238482151689E-2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L37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153</v>
      </c>
      <c r="B68" s="39">
        <v>60434.619999999995</v>
      </c>
      <c r="C68" s="147">
        <v>60260.2</v>
      </c>
      <c r="D68" s="247">
        <f>B68/$B$96</f>
        <v>0.38314136943517507</v>
      </c>
      <c r="E68" s="246">
        <f>C68/$C$96</f>
        <v>0.3686766144170554</v>
      </c>
      <c r="F68" s="61">
        <f t="shared" ref="F68:F94" si="33">(C68-B68)/B68</f>
        <v>-2.8860940963970363E-3</v>
      </c>
      <c r="H68" s="19">
        <v>16100.529000000002</v>
      </c>
      <c r="I68" s="147">
        <v>17682.980999999996</v>
      </c>
      <c r="J68" s="245">
        <f>H68/$H$96</f>
        <v>0.39843606855409297</v>
      </c>
      <c r="K68" s="246">
        <f>I68/$I$96</f>
        <v>0.38905016763629363</v>
      </c>
      <c r="L68" s="61">
        <f t="shared" ref="L68:L96" si="34">(I68-H68)/H68</f>
        <v>9.8285714711609393E-2</v>
      </c>
      <c r="N68" s="41">
        <f t="shared" ref="N68:O96" si="35">(H68/B68)*10</f>
        <v>2.6641234775696452</v>
      </c>
      <c r="O68" s="149">
        <f t="shared" si="35"/>
        <v>2.9344378213148974</v>
      </c>
      <c r="P68" s="61">
        <f t="shared" si="7"/>
        <v>0.10146464532186297</v>
      </c>
    </row>
    <row r="69" spans="1:16" ht="20.100000000000001" customHeight="1" x14ac:dyDescent="0.25">
      <c r="A69" s="38" t="s">
        <v>155</v>
      </c>
      <c r="B69" s="19">
        <v>26956.630000000005</v>
      </c>
      <c r="C69" s="140">
        <v>23157.890000000003</v>
      </c>
      <c r="D69" s="247">
        <f t="shared" ref="D69:D95" si="36">B69/$B$96</f>
        <v>0.17089873541948847</v>
      </c>
      <c r="E69" s="215">
        <f t="shared" ref="E69:E95" si="37">C69/$C$96</f>
        <v>0.14168178137879703</v>
      </c>
      <c r="F69" s="52">
        <f t="shared" si="33"/>
        <v>-0.14092043404535362</v>
      </c>
      <c r="H69" s="19">
        <v>5924.2709999999997</v>
      </c>
      <c r="I69" s="140">
        <v>5248.7580000000007</v>
      </c>
      <c r="J69" s="214">
        <f t="shared" ref="J69:J96" si="38">H69/$H$96</f>
        <v>0.14660656468424263</v>
      </c>
      <c r="K69" s="215">
        <f t="shared" ref="K69:K96" si="39">I69/$I$96</f>
        <v>0.11547997364145435</v>
      </c>
      <c r="L69" s="52">
        <f t="shared" si="34"/>
        <v>-0.11402466227490252</v>
      </c>
      <c r="N69" s="40">
        <f t="shared" si="35"/>
        <v>2.1977046092185852</v>
      </c>
      <c r="O69" s="143">
        <f t="shared" si="35"/>
        <v>2.2665095999678728</v>
      </c>
      <c r="P69" s="52">
        <f t="shared" si="7"/>
        <v>3.1307660938906551E-2</v>
      </c>
    </row>
    <row r="70" spans="1:16" ht="20.100000000000001" customHeight="1" x14ac:dyDescent="0.25">
      <c r="A70" s="38" t="s">
        <v>156</v>
      </c>
      <c r="B70" s="19">
        <v>14517.139999999998</v>
      </c>
      <c r="C70" s="140">
        <v>14652.999999999998</v>
      </c>
      <c r="D70" s="247">
        <f t="shared" si="36"/>
        <v>9.203527547425891E-2</v>
      </c>
      <c r="E70" s="215">
        <f t="shared" si="37"/>
        <v>8.9648199492419742E-2</v>
      </c>
      <c r="F70" s="52">
        <f t="shared" si="33"/>
        <v>9.3585926704571696E-3</v>
      </c>
      <c r="H70" s="19">
        <v>4604.7039999999997</v>
      </c>
      <c r="I70" s="140">
        <v>5174.9129999999986</v>
      </c>
      <c r="J70" s="214">
        <f t="shared" si="38"/>
        <v>0.11395154523278743</v>
      </c>
      <c r="K70" s="215">
        <f t="shared" si="39"/>
        <v>0.11385528097062565</v>
      </c>
      <c r="L70" s="52">
        <f t="shared" si="34"/>
        <v>0.1238318467375968</v>
      </c>
      <c r="N70" s="40">
        <f t="shared" si="35"/>
        <v>3.1719085164157685</v>
      </c>
      <c r="O70" s="143">
        <f t="shared" si="35"/>
        <v>3.5316406196683268</v>
      </c>
      <c r="P70" s="52">
        <f t="shared" si="7"/>
        <v>0.11341187849233832</v>
      </c>
    </row>
    <row r="71" spans="1:16" ht="20.100000000000001" customHeight="1" x14ac:dyDescent="0.25">
      <c r="A71" s="38" t="s">
        <v>154</v>
      </c>
      <c r="B71" s="19">
        <v>16419.5</v>
      </c>
      <c r="C71" s="140">
        <v>18123.579999999998</v>
      </c>
      <c r="D71" s="247">
        <f t="shared" si="36"/>
        <v>0.10409579336216324</v>
      </c>
      <c r="E71" s="215">
        <f t="shared" si="37"/>
        <v>0.11088147924362442</v>
      </c>
      <c r="F71" s="52">
        <f t="shared" si="33"/>
        <v>0.10378391546636609</v>
      </c>
      <c r="H71" s="19">
        <v>3811.7840000000006</v>
      </c>
      <c r="I71" s="140">
        <v>4818.5889999999999</v>
      </c>
      <c r="J71" s="214">
        <f t="shared" si="38"/>
        <v>9.4329337324096291E-2</v>
      </c>
      <c r="K71" s="215">
        <f t="shared" si="39"/>
        <v>0.10601565755346345</v>
      </c>
      <c r="L71" s="52">
        <f t="shared" si="34"/>
        <v>0.26412960440570588</v>
      </c>
      <c r="N71" s="40">
        <f t="shared" si="35"/>
        <v>2.3214982185815649</v>
      </c>
      <c r="O71" s="143">
        <f t="shared" si="35"/>
        <v>2.6587401606084455</v>
      </c>
      <c r="P71" s="52">
        <f t="shared" si="7"/>
        <v>0.14526909360840923</v>
      </c>
    </row>
    <row r="72" spans="1:16" ht="20.100000000000001" customHeight="1" x14ac:dyDescent="0.25">
      <c r="A72" s="38" t="s">
        <v>195</v>
      </c>
      <c r="B72" s="19">
        <v>6257.25</v>
      </c>
      <c r="C72" s="140">
        <v>12243.5</v>
      </c>
      <c r="D72" s="247">
        <f t="shared" si="36"/>
        <v>3.9669502909065193E-2</v>
      </c>
      <c r="E72" s="215">
        <f t="shared" si="37"/>
        <v>7.4906690130720072E-2</v>
      </c>
      <c r="F72" s="52">
        <f t="shared" si="33"/>
        <v>0.95669023932238606</v>
      </c>
      <c r="H72" s="19">
        <v>1351.1490000000001</v>
      </c>
      <c r="I72" s="140">
        <v>2770.8990000000003</v>
      </c>
      <c r="J72" s="214">
        <f t="shared" si="38"/>
        <v>3.3436571903370016E-2</v>
      </c>
      <c r="K72" s="215">
        <f t="shared" si="39"/>
        <v>6.0963630535668098E-2</v>
      </c>
      <c r="L72" s="52">
        <f t="shared" si="34"/>
        <v>1.0507723426505886</v>
      </c>
      <c r="N72" s="40">
        <f t="shared" si="35"/>
        <v>2.1593335730552559</v>
      </c>
      <c r="O72" s="143">
        <f t="shared" si="35"/>
        <v>2.2631592273451222</v>
      </c>
      <c r="P72" s="52">
        <f t="shared" ref="P72:P86" si="40">(O72-N72)/N72</f>
        <v>4.8082267411311864E-2</v>
      </c>
    </row>
    <row r="73" spans="1:16" ht="20.100000000000001" customHeight="1" x14ac:dyDescent="0.25">
      <c r="A73" s="38" t="s">
        <v>158</v>
      </c>
      <c r="B73" s="19">
        <v>8172.1600000000017</v>
      </c>
      <c r="C73" s="140">
        <v>7022.57</v>
      </c>
      <c r="D73" s="247">
        <f t="shared" si="36"/>
        <v>5.1809584864492587E-2</v>
      </c>
      <c r="E73" s="215">
        <f t="shared" si="37"/>
        <v>4.2964632246603573E-2</v>
      </c>
      <c r="F73" s="52">
        <f t="shared" si="33"/>
        <v>-0.14067149933432552</v>
      </c>
      <c r="H73" s="19">
        <v>2267.7890000000002</v>
      </c>
      <c r="I73" s="140">
        <v>2041.4319999999998</v>
      </c>
      <c r="J73" s="214">
        <f t="shared" si="38"/>
        <v>5.6120450046716966E-2</v>
      </c>
      <c r="K73" s="215">
        <f t="shared" si="39"/>
        <v>4.4914342316948387E-2</v>
      </c>
      <c r="L73" s="52">
        <f t="shared" si="34"/>
        <v>-9.981395976433452E-2</v>
      </c>
      <c r="N73" s="40">
        <f t="shared" si="35"/>
        <v>2.7750178655337141</v>
      </c>
      <c r="O73" s="143">
        <f t="shared" si="35"/>
        <v>2.9069585636027835</v>
      </c>
      <c r="P73" s="52">
        <f t="shared" si="40"/>
        <v>4.754589140048418E-2</v>
      </c>
    </row>
    <row r="74" spans="1:16" ht="20.100000000000001" customHeight="1" x14ac:dyDescent="0.25">
      <c r="A74" s="38" t="s">
        <v>161</v>
      </c>
      <c r="B74" s="19">
        <v>4887.38</v>
      </c>
      <c r="C74" s="140">
        <v>4453.24</v>
      </c>
      <c r="D74" s="247">
        <f t="shared" si="36"/>
        <v>3.0984847197683813E-2</v>
      </c>
      <c r="E74" s="215">
        <f t="shared" si="37"/>
        <v>2.724527045025751E-2</v>
      </c>
      <c r="F74" s="52">
        <f t="shared" si="33"/>
        <v>-8.8828779427832558E-2</v>
      </c>
      <c r="H74" s="19">
        <v>1258.683</v>
      </c>
      <c r="I74" s="140">
        <v>1312.0319999999999</v>
      </c>
      <c r="J74" s="214">
        <f t="shared" si="38"/>
        <v>3.1148337180466015E-2</v>
      </c>
      <c r="K74" s="215">
        <f t="shared" si="39"/>
        <v>2.8866528191382534E-2</v>
      </c>
      <c r="L74" s="52">
        <f t="shared" si="34"/>
        <v>4.2384778375492427E-2</v>
      </c>
      <c r="N74" s="40">
        <f t="shared" si="35"/>
        <v>2.5753737176155731</v>
      </c>
      <c r="O74" s="143">
        <f t="shared" si="35"/>
        <v>2.9462413882925693</v>
      </c>
      <c r="P74" s="52">
        <f t="shared" si="40"/>
        <v>0.14400537993389423</v>
      </c>
    </row>
    <row r="75" spans="1:16" ht="20.100000000000001" customHeight="1" x14ac:dyDescent="0.25">
      <c r="A75" s="38" t="s">
        <v>212</v>
      </c>
      <c r="B75" s="19">
        <v>2324.9300000000003</v>
      </c>
      <c r="C75" s="140">
        <v>4966.6799999999994</v>
      </c>
      <c r="D75" s="247">
        <f t="shared" si="36"/>
        <v>1.4739512948719157E-2</v>
      </c>
      <c r="E75" s="215">
        <f t="shared" si="37"/>
        <v>3.0386536508224343E-2</v>
      </c>
      <c r="F75" s="52">
        <f t="shared" si="33"/>
        <v>1.1362707694425203</v>
      </c>
      <c r="H75" s="19">
        <v>496.32199999999995</v>
      </c>
      <c r="I75" s="140">
        <v>1139.5999999999999</v>
      </c>
      <c r="J75" s="214">
        <f t="shared" si="38"/>
        <v>1.2282365779217843E-2</v>
      </c>
      <c r="K75" s="215">
        <f t="shared" si="39"/>
        <v>2.507278444954051E-2</v>
      </c>
      <c r="L75" s="52">
        <f t="shared" si="34"/>
        <v>1.2960900383218961</v>
      </c>
      <c r="N75" s="40">
        <f t="shared" ref="N75" si="41">(H75/B75)*10</f>
        <v>2.1347825525929807</v>
      </c>
      <c r="O75" s="143">
        <f t="shared" ref="O75" si="42">(I75/C75)*10</f>
        <v>2.2944904845893035</v>
      </c>
      <c r="P75" s="52">
        <f t="shared" ref="P75" si="43">(O75-N75)/N75</f>
        <v>7.4812271536665906E-2</v>
      </c>
    </row>
    <row r="76" spans="1:16" ht="20.100000000000001" customHeight="1" x14ac:dyDescent="0.25">
      <c r="A76" s="38" t="s">
        <v>214</v>
      </c>
      <c r="B76" s="19">
        <v>3690.11</v>
      </c>
      <c r="C76" s="140">
        <v>3725.2500000000005</v>
      </c>
      <c r="D76" s="247">
        <f t="shared" si="36"/>
        <v>2.339443515598235E-2</v>
      </c>
      <c r="E76" s="215">
        <f t="shared" si="37"/>
        <v>2.2791370719930166E-2</v>
      </c>
      <c r="F76" s="52">
        <f t="shared" si="33"/>
        <v>9.5227513542957606E-3</v>
      </c>
      <c r="H76" s="19">
        <v>743.02300000000002</v>
      </c>
      <c r="I76" s="140">
        <v>746.00699999999995</v>
      </c>
      <c r="J76" s="214">
        <f t="shared" si="38"/>
        <v>1.8387418386393874E-2</v>
      </c>
      <c r="K76" s="215">
        <f t="shared" si="39"/>
        <v>1.6413191215205656E-2</v>
      </c>
      <c r="L76" s="52">
        <f t="shared" si="34"/>
        <v>4.0160264217930317E-3</v>
      </c>
      <c r="N76" s="40">
        <f t="shared" si="35"/>
        <v>2.0135524415261332</v>
      </c>
      <c r="O76" s="143">
        <f t="shared" si="35"/>
        <v>2.0025689551036843</v>
      </c>
      <c r="P76" s="52">
        <f t="shared" si="40"/>
        <v>-5.4547804149189328E-3</v>
      </c>
    </row>
    <row r="77" spans="1:16" ht="20.100000000000001" customHeight="1" x14ac:dyDescent="0.25">
      <c r="A77" s="38" t="s">
        <v>157</v>
      </c>
      <c r="B77" s="19">
        <v>1890.66</v>
      </c>
      <c r="C77" s="140">
        <v>2201.2600000000002</v>
      </c>
      <c r="D77" s="247">
        <f t="shared" si="36"/>
        <v>1.1986342621767261E-2</v>
      </c>
      <c r="E77" s="215">
        <f t="shared" si="37"/>
        <v>1.3467480762620892E-2</v>
      </c>
      <c r="F77" s="52">
        <f t="shared" si="33"/>
        <v>0.16428125628087553</v>
      </c>
      <c r="H77" s="19">
        <v>445.33699999999993</v>
      </c>
      <c r="I77" s="140">
        <v>559.41800000000001</v>
      </c>
      <c r="J77" s="214">
        <f t="shared" si="38"/>
        <v>1.1020651772477416E-2</v>
      </c>
      <c r="K77" s="215">
        <f t="shared" si="39"/>
        <v>1.2307973790095695E-2</v>
      </c>
      <c r="L77" s="52">
        <f t="shared" si="34"/>
        <v>0.25616780101361464</v>
      </c>
      <c r="N77" s="40">
        <f t="shared" si="35"/>
        <v>2.3554578824325891</v>
      </c>
      <c r="O77" s="143">
        <f t="shared" si="35"/>
        <v>2.541353588399371</v>
      </c>
      <c r="P77" s="52">
        <f t="shared" si="40"/>
        <v>7.8921260852602829E-2</v>
      </c>
    </row>
    <row r="78" spans="1:16" ht="20.100000000000001" customHeight="1" x14ac:dyDescent="0.25">
      <c r="A78" s="38" t="s">
        <v>159</v>
      </c>
      <c r="B78" s="19">
        <v>1952.94</v>
      </c>
      <c r="C78" s="140">
        <v>1432.2000000000003</v>
      </c>
      <c r="D78" s="247">
        <f t="shared" si="36"/>
        <v>1.2381183269204487E-2</v>
      </c>
      <c r="E78" s="215">
        <f t="shared" si="37"/>
        <v>8.7623115616627043E-3</v>
      </c>
      <c r="F78" s="52">
        <f t="shared" si="33"/>
        <v>-0.26664413653261226</v>
      </c>
      <c r="H78" s="19">
        <v>690.63699999999994</v>
      </c>
      <c r="I78" s="140">
        <v>509.2</v>
      </c>
      <c r="J78" s="214">
        <f t="shared" si="38"/>
        <v>1.7091034156579143E-2</v>
      </c>
      <c r="K78" s="215">
        <f t="shared" si="39"/>
        <v>1.1203107969205008E-2</v>
      </c>
      <c r="L78" s="52">
        <f t="shared" si="34"/>
        <v>-0.26270964341615055</v>
      </c>
      <c r="N78" s="40">
        <f t="shared" si="35"/>
        <v>3.536396407467715</v>
      </c>
      <c r="O78" s="143">
        <f t="shared" si="35"/>
        <v>3.5553693618209743</v>
      </c>
      <c r="P78" s="52">
        <f t="shared" si="40"/>
        <v>5.3650530560416278E-3</v>
      </c>
    </row>
    <row r="79" spans="1:16" ht="20.100000000000001" customHeight="1" x14ac:dyDescent="0.25">
      <c r="A79" s="38" t="s">
        <v>160</v>
      </c>
      <c r="B79" s="19">
        <v>126.10999999999999</v>
      </c>
      <c r="C79" s="140">
        <v>410.78000000000003</v>
      </c>
      <c r="D79" s="247">
        <f t="shared" si="36"/>
        <v>7.9950793269602629E-4</v>
      </c>
      <c r="E79" s="215">
        <f t="shared" si="37"/>
        <v>2.513184152562355E-3</v>
      </c>
      <c r="F79" s="52">
        <f t="shared" si="33"/>
        <v>2.257315042423282</v>
      </c>
      <c r="H79" s="19">
        <v>134.24600000000001</v>
      </c>
      <c r="I79" s="140">
        <v>449.33699999999999</v>
      </c>
      <c r="J79" s="214">
        <f t="shared" si="38"/>
        <v>3.3221547229356726E-3</v>
      </c>
      <c r="K79" s="215">
        <f t="shared" si="39"/>
        <v>9.8860387383320324E-3</v>
      </c>
      <c r="L79" s="52">
        <f t="shared" si="34"/>
        <v>2.3471164876420896</v>
      </c>
      <c r="N79" s="40">
        <f t="shared" si="35"/>
        <v>10.645151058599637</v>
      </c>
      <c r="O79" s="143">
        <f t="shared" si="35"/>
        <v>10.938628949802814</v>
      </c>
      <c r="P79" s="52">
        <f t="shared" si="40"/>
        <v>2.7569161732664334E-2</v>
      </c>
    </row>
    <row r="80" spans="1:16" ht="20.100000000000001" customHeight="1" x14ac:dyDescent="0.25">
      <c r="A80" s="38" t="s">
        <v>221</v>
      </c>
      <c r="B80" s="19">
        <v>1096.3400000000001</v>
      </c>
      <c r="C80" s="140">
        <v>1654.53</v>
      </c>
      <c r="D80" s="247">
        <f t="shared" si="36"/>
        <v>6.9505394253585101E-3</v>
      </c>
      <c r="E80" s="215">
        <f t="shared" si="37"/>
        <v>1.0122543882221609E-2</v>
      </c>
      <c r="F80" s="52">
        <f t="shared" si="33"/>
        <v>0.50913950051991153</v>
      </c>
      <c r="H80" s="19">
        <v>263.48200000000003</v>
      </c>
      <c r="I80" s="140">
        <v>421.50100000000003</v>
      </c>
      <c r="J80" s="214">
        <f t="shared" si="38"/>
        <v>6.5203281342351869E-3</v>
      </c>
      <c r="K80" s="215">
        <f t="shared" si="39"/>
        <v>9.2736080363862543E-3</v>
      </c>
      <c r="L80" s="52">
        <f t="shared" si="34"/>
        <v>0.5997335681374818</v>
      </c>
      <c r="N80" s="40">
        <f t="shared" si="35"/>
        <v>2.4032873013846068</v>
      </c>
      <c r="O80" s="143">
        <f t="shared" si="35"/>
        <v>2.5475573123485225</v>
      </c>
      <c r="P80" s="52">
        <f t="shared" si="40"/>
        <v>6.0030280558132747E-2</v>
      </c>
    </row>
    <row r="81" spans="1:16" ht="20.100000000000001" customHeight="1" x14ac:dyDescent="0.25">
      <c r="A81" s="38" t="s">
        <v>213</v>
      </c>
      <c r="B81" s="19">
        <v>788.59</v>
      </c>
      <c r="C81" s="140">
        <v>1116.1200000000001</v>
      </c>
      <c r="D81" s="247">
        <f t="shared" si="36"/>
        <v>4.9994763353006068E-3</v>
      </c>
      <c r="E81" s="215">
        <f t="shared" si="37"/>
        <v>6.8285094122350065E-3</v>
      </c>
      <c r="F81" s="52">
        <f t="shared" si="33"/>
        <v>0.4153362330234977</v>
      </c>
      <c r="H81" s="19">
        <v>229.27500000000003</v>
      </c>
      <c r="I81" s="140">
        <v>331.65299999999996</v>
      </c>
      <c r="J81" s="214">
        <f t="shared" si="38"/>
        <v>5.6738154142475482E-3</v>
      </c>
      <c r="K81" s="215">
        <f t="shared" si="39"/>
        <v>7.2968271156927502E-3</v>
      </c>
      <c r="L81" s="52">
        <f t="shared" si="34"/>
        <v>0.44652927706902157</v>
      </c>
      <c r="N81" s="40">
        <f t="shared" si="35"/>
        <v>2.9074043546075909</v>
      </c>
      <c r="O81" s="143">
        <f t="shared" si="35"/>
        <v>2.9714815611224594</v>
      </c>
      <c r="P81" s="52">
        <f t="shared" si="40"/>
        <v>2.2039317101978029E-2</v>
      </c>
    </row>
    <row r="82" spans="1:16" ht="20.100000000000001" customHeight="1" x14ac:dyDescent="0.25">
      <c r="A82" s="38" t="s">
        <v>163</v>
      </c>
      <c r="B82" s="19">
        <v>678.19000000000017</v>
      </c>
      <c r="C82" s="140">
        <v>909.02</v>
      </c>
      <c r="D82" s="247">
        <f t="shared" si="36"/>
        <v>4.2995661317509976E-3</v>
      </c>
      <c r="E82" s="215">
        <f t="shared" si="37"/>
        <v>5.5614554222752615E-3</v>
      </c>
      <c r="F82" s="52">
        <f t="shared" si="33"/>
        <v>0.34036184550052312</v>
      </c>
      <c r="H82" s="19">
        <v>176.13100000000003</v>
      </c>
      <c r="I82" s="140">
        <v>260.36700000000002</v>
      </c>
      <c r="J82" s="214">
        <f t="shared" si="38"/>
        <v>4.3586731336902624E-3</v>
      </c>
      <c r="K82" s="215">
        <f t="shared" si="39"/>
        <v>5.7284360027847619E-3</v>
      </c>
      <c r="L82" s="52">
        <f t="shared" si="34"/>
        <v>0.47825766049133872</v>
      </c>
      <c r="N82" s="40">
        <f t="shared" si="35"/>
        <v>2.5970745661245371</v>
      </c>
      <c r="O82" s="143">
        <f t="shared" si="35"/>
        <v>2.8642604123121607</v>
      </c>
      <c r="P82" s="52">
        <f t="shared" si="40"/>
        <v>0.10287954364988811</v>
      </c>
    </row>
    <row r="83" spans="1:16" ht="20.100000000000001" customHeight="1" x14ac:dyDescent="0.25">
      <c r="A83" s="38" t="s">
        <v>211</v>
      </c>
      <c r="B83" s="19">
        <v>187.55</v>
      </c>
      <c r="C83" s="140">
        <v>931.08999999999992</v>
      </c>
      <c r="D83" s="247">
        <f t="shared" si="36"/>
        <v>1.1890231764105921E-3</v>
      </c>
      <c r="E83" s="215">
        <f t="shared" si="37"/>
        <v>5.6964814075886917E-3</v>
      </c>
      <c r="F83" s="52">
        <f t="shared" si="33"/>
        <v>3.9644894694748061</v>
      </c>
      <c r="H83" s="19">
        <v>41.210999999999999</v>
      </c>
      <c r="I83" s="140">
        <v>196.286</v>
      </c>
      <c r="J83" s="214">
        <f t="shared" si="38"/>
        <v>1.0198390885903638E-3</v>
      </c>
      <c r="K83" s="215">
        <f t="shared" si="39"/>
        <v>4.3185649073907584E-3</v>
      </c>
      <c r="L83" s="52">
        <f t="shared" si="34"/>
        <v>3.7629516391254763</v>
      </c>
      <c r="N83" s="40">
        <f t="shared" si="35"/>
        <v>2.1973340442548652</v>
      </c>
      <c r="O83" s="143">
        <f t="shared" si="35"/>
        <v>2.1081313299466222</v>
      </c>
      <c r="P83" s="52">
        <f t="shared" si="40"/>
        <v>-4.059588233362689E-2</v>
      </c>
    </row>
    <row r="84" spans="1:16" ht="20.100000000000001" customHeight="1" x14ac:dyDescent="0.25">
      <c r="A84" s="38" t="s">
        <v>216</v>
      </c>
      <c r="B84" s="19">
        <v>539.20000000000005</v>
      </c>
      <c r="C84" s="140">
        <v>474.64</v>
      </c>
      <c r="D84" s="247">
        <f t="shared" si="36"/>
        <v>3.418402008640849E-3</v>
      </c>
      <c r="E84" s="215">
        <f t="shared" si="37"/>
        <v>2.9038846247923366E-3</v>
      </c>
      <c r="F84" s="52">
        <f t="shared" si="33"/>
        <v>-0.11973293768546003</v>
      </c>
      <c r="H84" s="19">
        <v>183.26599999999999</v>
      </c>
      <c r="I84" s="140">
        <v>188.83199999999999</v>
      </c>
      <c r="J84" s="214">
        <f t="shared" si="38"/>
        <v>4.5352413290044311E-3</v>
      </c>
      <c r="K84" s="215">
        <f t="shared" si="39"/>
        <v>4.1545665436781625E-3</v>
      </c>
      <c r="L84" s="52">
        <f t="shared" si="34"/>
        <v>3.0371154496742454E-2</v>
      </c>
      <c r="N84" s="40">
        <f t="shared" si="35"/>
        <v>3.3988501483679521</v>
      </c>
      <c r="O84" s="143">
        <f t="shared" si="35"/>
        <v>3.978425754255857</v>
      </c>
      <c r="P84" s="52">
        <f t="shared" si="40"/>
        <v>0.17052108230373247</v>
      </c>
    </row>
    <row r="85" spans="1:16" ht="20.100000000000001" customHeight="1" x14ac:dyDescent="0.25">
      <c r="A85" s="38" t="s">
        <v>197</v>
      </c>
      <c r="B85" s="19">
        <v>1201.82</v>
      </c>
      <c r="C85" s="140">
        <v>648.1</v>
      </c>
      <c r="D85" s="247">
        <f t="shared" si="36"/>
        <v>7.6192579785325379E-3</v>
      </c>
      <c r="E85" s="215">
        <f t="shared" si="37"/>
        <v>3.9651264649585233E-3</v>
      </c>
      <c r="F85" s="52">
        <f t="shared" si="33"/>
        <v>-0.4607345525952305</v>
      </c>
      <c r="H85" s="19">
        <v>240.23999999999998</v>
      </c>
      <c r="I85" s="140">
        <v>164.05199999999999</v>
      </c>
      <c r="J85" s="214">
        <f t="shared" si="38"/>
        <v>5.9451637340260854E-3</v>
      </c>
      <c r="K85" s="215">
        <f t="shared" si="39"/>
        <v>3.609372090659898E-3</v>
      </c>
      <c r="L85" s="52">
        <f t="shared" si="34"/>
        <v>-0.31713286713286709</v>
      </c>
      <c r="N85" s="40">
        <f t="shared" si="35"/>
        <v>1.9989682315155346</v>
      </c>
      <c r="O85" s="143">
        <f t="shared" si="35"/>
        <v>2.5312760376485111</v>
      </c>
      <c r="P85" s="52">
        <f t="shared" si="40"/>
        <v>0.26629127854093149</v>
      </c>
    </row>
    <row r="86" spans="1:16" ht="20.100000000000001" customHeight="1" x14ac:dyDescent="0.25">
      <c r="A86" s="38" t="s">
        <v>209</v>
      </c>
      <c r="B86" s="19">
        <v>361.15999999999997</v>
      </c>
      <c r="C86" s="140">
        <v>453.7</v>
      </c>
      <c r="D86" s="247">
        <f t="shared" si="36"/>
        <v>2.2896700100903723E-3</v>
      </c>
      <c r="E86" s="215">
        <f t="shared" si="37"/>
        <v>2.7757720678162042E-3</v>
      </c>
      <c r="F86" s="52">
        <f t="shared" si="33"/>
        <v>0.25622992579466175</v>
      </c>
      <c r="H86" s="19">
        <v>107.176</v>
      </c>
      <c r="I86" s="140">
        <v>146.494</v>
      </c>
      <c r="J86" s="214">
        <f t="shared" si="38"/>
        <v>2.6522596917997825E-3</v>
      </c>
      <c r="K86" s="215">
        <f t="shared" si="39"/>
        <v>3.2230716787916705E-3</v>
      </c>
      <c r="L86" s="52">
        <f t="shared" si="34"/>
        <v>0.36685451966858251</v>
      </c>
      <c r="N86" s="40">
        <f t="shared" si="35"/>
        <v>2.967549008749585</v>
      </c>
      <c r="O86" s="143">
        <f t="shared" si="35"/>
        <v>3.2288737050914702</v>
      </c>
      <c r="P86" s="52">
        <f t="shared" si="40"/>
        <v>8.8060785372504322E-2</v>
      </c>
    </row>
    <row r="87" spans="1:16" ht="20.100000000000001" customHeight="1" x14ac:dyDescent="0.25">
      <c r="A87" s="38" t="s">
        <v>235</v>
      </c>
      <c r="B87" s="19">
        <v>568.13</v>
      </c>
      <c r="C87" s="140">
        <v>540.64</v>
      </c>
      <c r="D87" s="247">
        <f t="shared" si="36"/>
        <v>3.6018114487557963E-3</v>
      </c>
      <c r="E87" s="215">
        <f t="shared" si="37"/>
        <v>3.3076777843159635E-3</v>
      </c>
      <c r="F87" s="52">
        <f t="shared" si="33"/>
        <v>-4.8386812877334429E-2</v>
      </c>
      <c r="H87" s="19">
        <v>131.91799999999998</v>
      </c>
      <c r="I87" s="140">
        <v>124.742</v>
      </c>
      <c r="J87" s="214">
        <f t="shared" si="38"/>
        <v>3.2645442451933611E-3</v>
      </c>
      <c r="K87" s="215">
        <f t="shared" si="39"/>
        <v>2.7444974357709569E-3</v>
      </c>
      <c r="L87" s="52">
        <f t="shared" si="34"/>
        <v>-5.4397428705710932E-2</v>
      </c>
      <c r="N87" s="40">
        <f t="shared" ref="N87:N91" si="44">(H87/B87)*10</f>
        <v>2.3219685635329941</v>
      </c>
      <c r="O87" s="143">
        <f t="shared" ref="O87:O91" si="45">(I87/C87)*10</f>
        <v>2.3073024563480322</v>
      </c>
      <c r="P87" s="52">
        <f t="shared" ref="P87:P91" si="46">(O87-N87)/N87</f>
        <v>-6.3162384776849134E-3</v>
      </c>
    </row>
    <row r="88" spans="1:16" ht="20.100000000000001" customHeight="1" x14ac:dyDescent="0.25">
      <c r="A88" s="38" t="s">
        <v>167</v>
      </c>
      <c r="B88" s="19">
        <v>772.19999999999993</v>
      </c>
      <c r="C88" s="140">
        <v>673.86</v>
      </c>
      <c r="D88" s="247">
        <f t="shared" si="36"/>
        <v>4.8955675650453698E-3</v>
      </c>
      <c r="E88" s="215">
        <f t="shared" si="37"/>
        <v>4.1227281587362299E-3</v>
      </c>
      <c r="F88" s="52">
        <f t="shared" si="33"/>
        <v>-0.12735042735042726</v>
      </c>
      <c r="H88" s="19">
        <v>144.74799999999999</v>
      </c>
      <c r="I88" s="140">
        <v>114</v>
      </c>
      <c r="J88" s="214">
        <f t="shared" si="38"/>
        <v>3.5820452887646011E-3</v>
      </c>
      <c r="K88" s="215">
        <f t="shared" si="39"/>
        <v>2.5081585005682855E-3</v>
      </c>
      <c r="L88" s="52">
        <f t="shared" si="34"/>
        <v>-0.21242435128637352</v>
      </c>
      <c r="N88" s="40">
        <f t="shared" si="44"/>
        <v>1.8744884744884747</v>
      </c>
      <c r="O88" s="143">
        <f t="shared" si="45"/>
        <v>1.6917460600124654</v>
      </c>
      <c r="P88" s="52">
        <f t="shared" si="46"/>
        <v>-9.7489217438841522E-2</v>
      </c>
    </row>
    <row r="89" spans="1:16" ht="20.100000000000001" customHeight="1" x14ac:dyDescent="0.25">
      <c r="A89" s="38" t="s">
        <v>164</v>
      </c>
      <c r="B89" s="19">
        <v>222.64</v>
      </c>
      <c r="C89" s="140">
        <v>226.17000000000002</v>
      </c>
      <c r="D89" s="247">
        <f t="shared" si="36"/>
        <v>1.41148557715838E-3</v>
      </c>
      <c r="E89" s="215">
        <f t="shared" si="37"/>
        <v>1.3837257407493739E-3</v>
      </c>
      <c r="F89" s="52">
        <f t="shared" si="33"/>
        <v>1.5855192238591581E-2</v>
      </c>
      <c r="H89" s="19">
        <v>103.331</v>
      </c>
      <c r="I89" s="140">
        <v>95.286999999999992</v>
      </c>
      <c r="J89" s="214">
        <f t="shared" si="38"/>
        <v>2.5571083658035691E-3</v>
      </c>
      <c r="K89" s="215">
        <f t="shared" si="39"/>
        <v>2.0964464828390371E-3</v>
      </c>
      <c r="L89" s="52">
        <f t="shared" si="34"/>
        <v>-7.7846919123980327E-2</v>
      </c>
      <c r="N89" s="40">
        <f t="shared" si="44"/>
        <v>4.6411696011498389</v>
      </c>
      <c r="O89" s="143">
        <f t="shared" si="45"/>
        <v>4.2130698147411234</v>
      </c>
      <c r="P89" s="52">
        <f t="shared" si="46"/>
        <v>-9.2239634229840425E-2</v>
      </c>
    </row>
    <row r="90" spans="1:16" ht="20.100000000000001" customHeight="1" x14ac:dyDescent="0.25">
      <c r="A90" s="38" t="s">
        <v>210</v>
      </c>
      <c r="B90" s="19">
        <v>400.53000000000003</v>
      </c>
      <c r="C90" s="140">
        <v>307.90000000000003</v>
      </c>
      <c r="D90" s="247">
        <f t="shared" si="36"/>
        <v>2.5392666107583815E-3</v>
      </c>
      <c r="E90" s="215">
        <f t="shared" si="37"/>
        <v>1.8837562699594653E-3</v>
      </c>
      <c r="F90" s="52">
        <f t="shared" si="33"/>
        <v>-0.23126856914588168</v>
      </c>
      <c r="H90" s="19">
        <v>121.15300000000001</v>
      </c>
      <c r="I90" s="140">
        <v>94.927999999999983</v>
      </c>
      <c r="J90" s="214">
        <f t="shared" si="38"/>
        <v>2.9981452791727537E-3</v>
      </c>
      <c r="K90" s="215">
        <f t="shared" si="39"/>
        <v>2.0885479837012824E-3</v>
      </c>
      <c r="L90" s="52">
        <f t="shared" si="34"/>
        <v>-0.21646182925722038</v>
      </c>
      <c r="N90" s="40">
        <f t="shared" si="44"/>
        <v>3.0248171173195515</v>
      </c>
      <c r="O90" s="143">
        <f t="shared" si="45"/>
        <v>3.0830789217278327</v>
      </c>
      <c r="P90" s="52">
        <f t="shared" si="46"/>
        <v>1.9261265110768099E-2</v>
      </c>
    </row>
    <row r="91" spans="1:16" ht="20.100000000000001" customHeight="1" x14ac:dyDescent="0.25">
      <c r="A91" s="38" t="s">
        <v>238</v>
      </c>
      <c r="B91" s="19">
        <v>148.19</v>
      </c>
      <c r="C91" s="140">
        <v>340.59999999999997</v>
      </c>
      <c r="D91" s="247">
        <f t="shared" si="36"/>
        <v>9.3948997340594835E-4</v>
      </c>
      <c r="E91" s="215">
        <f t="shared" si="37"/>
        <v>2.0838174262688982E-3</v>
      </c>
      <c r="F91" s="52">
        <f t="shared" si="33"/>
        <v>1.2984007018017407</v>
      </c>
      <c r="H91" s="19">
        <v>36.027999999999999</v>
      </c>
      <c r="I91" s="140">
        <v>83.521999999999991</v>
      </c>
      <c r="J91" s="214">
        <f t="shared" si="38"/>
        <v>8.9157658595359558E-4</v>
      </c>
      <c r="K91" s="215">
        <f t="shared" si="39"/>
        <v>1.8376001253023186E-3</v>
      </c>
      <c r="L91" s="52">
        <f t="shared" si="34"/>
        <v>1.3182524703008769</v>
      </c>
      <c r="N91" s="40">
        <f t="shared" si="44"/>
        <v>2.4312031851002089</v>
      </c>
      <c r="O91" s="143">
        <f t="shared" si="45"/>
        <v>2.4522019964768056</v>
      </c>
      <c r="P91" s="52">
        <f t="shared" si="46"/>
        <v>8.6372095533969635E-3</v>
      </c>
    </row>
    <row r="92" spans="1:16" ht="20.100000000000001" customHeight="1" x14ac:dyDescent="0.25">
      <c r="A92" s="38" t="s">
        <v>174</v>
      </c>
      <c r="B92" s="19">
        <v>461.47999999999996</v>
      </c>
      <c r="C92" s="140">
        <v>219.2</v>
      </c>
      <c r="D92" s="247">
        <f t="shared" si="36"/>
        <v>2.9256753689680614E-3</v>
      </c>
      <c r="E92" s="215">
        <f t="shared" si="37"/>
        <v>1.341082735872409E-3</v>
      </c>
      <c r="F92" s="52">
        <f t="shared" si="33"/>
        <v>-0.52500650082343758</v>
      </c>
      <c r="H92" s="19">
        <v>124.765</v>
      </c>
      <c r="I92" s="140">
        <v>62.865000000000002</v>
      </c>
      <c r="J92" s="214">
        <f t="shared" si="38"/>
        <v>3.087530608040978E-3</v>
      </c>
      <c r="K92" s="215">
        <f t="shared" si="39"/>
        <v>1.3831174047212744E-3</v>
      </c>
      <c r="L92" s="52">
        <f t="shared" si="34"/>
        <v>-0.49613272953151927</v>
      </c>
      <c r="N92" s="40">
        <f t="shared" ref="N92" si="47">(H92/B92)*10</f>
        <v>2.7035841206552829</v>
      </c>
      <c r="O92" s="143">
        <f t="shared" ref="O92" si="48">(I92/C92)*10</f>
        <v>2.8679288321167884</v>
      </c>
      <c r="P92" s="52">
        <f t="shared" ref="P92" si="49">(O92-N92)/N92</f>
        <v>6.0787718867675693E-2</v>
      </c>
    </row>
    <row r="93" spans="1:16" ht="20.100000000000001" customHeight="1" x14ac:dyDescent="0.25">
      <c r="A93" s="38" t="s">
        <v>162</v>
      </c>
      <c r="B93" s="19">
        <v>315.13000000000005</v>
      </c>
      <c r="C93" s="140">
        <v>255.96000000000004</v>
      </c>
      <c r="D93" s="247">
        <f t="shared" si="36"/>
        <v>1.997850565621274E-3</v>
      </c>
      <c r="E93" s="215">
        <f t="shared" si="37"/>
        <v>1.5659832895707202E-3</v>
      </c>
      <c r="F93" s="52">
        <f t="shared" si="33"/>
        <v>-0.18776378002729036</v>
      </c>
      <c r="H93" s="19">
        <v>69.588000000000008</v>
      </c>
      <c r="I93" s="140">
        <v>61.233000000000004</v>
      </c>
      <c r="J93" s="214">
        <f t="shared" si="38"/>
        <v>1.7220781465343295E-3</v>
      </c>
      <c r="K93" s="215">
        <f t="shared" si="39"/>
        <v>1.3472111356605074E-3</v>
      </c>
      <c r="L93" s="52">
        <f t="shared" si="34"/>
        <v>-0.12006380410415593</v>
      </c>
      <c r="N93" s="40">
        <f t="shared" ref="N93:N94" si="50">(H93/B93)*10</f>
        <v>2.2082315234982386</v>
      </c>
      <c r="O93" s="143">
        <f t="shared" ref="O93:O94" si="51">(I93/C93)*10</f>
        <v>2.3922878574777307</v>
      </c>
      <c r="P93" s="52">
        <f t="shared" ref="P93:P94" si="52">(O93-N93)/N93</f>
        <v>8.3350107097426768E-2</v>
      </c>
    </row>
    <row r="94" spans="1:16" ht="20.100000000000001" customHeight="1" x14ac:dyDescent="0.25">
      <c r="A94" s="38" t="s">
        <v>215</v>
      </c>
      <c r="B94" s="19">
        <v>60.19</v>
      </c>
      <c r="C94" s="140">
        <v>121.97999999999999</v>
      </c>
      <c r="D94" s="247">
        <f t="shared" si="36"/>
        <v>3.8159053579394042E-4</v>
      </c>
      <c r="E94" s="215">
        <f t="shared" si="37"/>
        <v>7.462831757377575E-4</v>
      </c>
      <c r="F94" s="52">
        <f t="shared" si="33"/>
        <v>1.0265824887855124</v>
      </c>
      <c r="H94" s="19">
        <v>25.678999999999998</v>
      </c>
      <c r="I94" s="140">
        <v>58.603000000000009</v>
      </c>
      <c r="J94" s="214">
        <f t="shared" si="38"/>
        <v>6.3547227574948324E-4</v>
      </c>
      <c r="K94" s="215">
        <f t="shared" si="39"/>
        <v>1.2893474790245901E-3</v>
      </c>
      <c r="L94" s="52">
        <f t="shared" si="34"/>
        <v>1.2821371548736324</v>
      </c>
      <c r="N94" s="40">
        <f t="shared" si="50"/>
        <v>4.2663233095198541</v>
      </c>
      <c r="O94" s="143">
        <f t="shared" si="51"/>
        <v>4.8043121823249724</v>
      </c>
      <c r="P94" s="52">
        <f t="shared" si="52"/>
        <v>0.12610128998068487</v>
      </c>
    </row>
    <row r="95" spans="1:16" ht="20.100000000000001" customHeight="1" thickBot="1" x14ac:dyDescent="0.3">
      <c r="A95" s="8" t="s">
        <v>17</v>
      </c>
      <c r="B95" s="19">
        <f>B96-SUM(B68:B94)</f>
        <v>2303.7499999999418</v>
      </c>
      <c r="C95" s="140">
        <f>C96-SUM(C68:C94)</f>
        <v>1926.359999999986</v>
      </c>
      <c r="D95" s="247">
        <f t="shared" si="36"/>
        <v>1.4605236697711714E-2</v>
      </c>
      <c r="E95" s="215">
        <f t="shared" si="37"/>
        <v>1.1785621072423154E-2</v>
      </c>
      <c r="F95" s="52">
        <f>(C95-B95)/B95</f>
        <v>-0.16381551817687046</v>
      </c>
      <c r="H95" s="19">
        <f>H96-SUM(H68:H94)</f>
        <v>582.85099999998783</v>
      </c>
      <c r="I95" s="140">
        <f>I96-SUM(I68:I94)</f>
        <v>594.14200000001438</v>
      </c>
      <c r="J95" s="214">
        <f t="shared" si="38"/>
        <v>1.4423678935817374E-2</v>
      </c>
      <c r="K95" s="215">
        <f t="shared" si="39"/>
        <v>1.3071950068812968E-2</v>
      </c>
      <c r="L95" s="52">
        <f t="shared" si="34"/>
        <v>1.9372017891410975E-2</v>
      </c>
      <c r="N95" s="40">
        <f t="shared" si="35"/>
        <v>2.5300097666847643</v>
      </c>
      <c r="O95" s="143">
        <f t="shared" si="35"/>
        <v>3.0842729292552722</v>
      </c>
      <c r="P95" s="52">
        <f>(O95-N95)/N95</f>
        <v>0.21907550313404317</v>
      </c>
    </row>
    <row r="96" spans="1:16" ht="26.25" customHeight="1" thickBot="1" x14ac:dyDescent="0.3">
      <c r="A96" s="12" t="s">
        <v>18</v>
      </c>
      <c r="B96" s="17">
        <v>157734.51999999996</v>
      </c>
      <c r="C96" s="145">
        <v>163450.02000000002</v>
      </c>
      <c r="D96" s="243">
        <f>SUM(D68:D95)</f>
        <v>1</v>
      </c>
      <c r="E96" s="244">
        <f>SUM(E68:E95)</f>
        <v>1</v>
      </c>
      <c r="F96" s="57">
        <f>(C96-B96)/B96</f>
        <v>3.6234934496266635E-2</v>
      </c>
      <c r="G96" s="1"/>
      <c r="H96" s="17">
        <v>40409.315999999992</v>
      </c>
      <c r="I96" s="145">
        <v>45451.672999999988</v>
      </c>
      <c r="J96" s="255">
        <f t="shared" si="38"/>
        <v>1</v>
      </c>
      <c r="K96" s="244">
        <f t="shared" si="39"/>
        <v>1</v>
      </c>
      <c r="L96" s="57">
        <f t="shared" si="34"/>
        <v>0.12478204283388507</v>
      </c>
      <c r="M96" s="1"/>
      <c r="N96" s="37">
        <f t="shared" si="35"/>
        <v>2.5618562125779443</v>
      </c>
      <c r="O96" s="150">
        <f t="shared" si="35"/>
        <v>2.7807688858037451</v>
      </c>
      <c r="P96" s="57">
        <f>(O96-N96)/N96</f>
        <v>8.5450804050206025E-2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144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13</v>
      </c>
      <c r="H4" s="347"/>
      <c r="I4" s="130" t="s">
        <v>0</v>
      </c>
      <c r="K4" s="348" t="s">
        <v>19</v>
      </c>
      <c r="L4" s="347"/>
      <c r="M4" s="359" t="s">
        <v>13</v>
      </c>
      <c r="N4" s="360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138</v>
      </c>
      <c r="K5" s="344" t="str">
        <f>E5</f>
        <v>jan-nov</v>
      </c>
      <c r="L5" s="349"/>
      <c r="M5" s="350" t="str">
        <f>E5</f>
        <v>jan-nov</v>
      </c>
      <c r="N5" s="351"/>
      <c r="O5" s="131" t="str">
        <f>I5</f>
        <v>2022/2021</v>
      </c>
      <c r="Q5" s="344" t="str">
        <f>E5</f>
        <v>jan-nov</v>
      </c>
      <c r="R5" s="345"/>
      <c r="S5" s="131" t="str">
        <f>I5</f>
        <v>2022/2021</v>
      </c>
    </row>
    <row r="6" spans="1:19" ht="19.5" customHeight="1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234170.58999999997</v>
      </c>
      <c r="F7" s="145">
        <v>258671.38999999996</v>
      </c>
      <c r="G7" s="243">
        <f>E7/E15</f>
        <v>0.35099016087890311</v>
      </c>
      <c r="H7" s="244">
        <f>F7/F15</f>
        <v>0.3759203437399361</v>
      </c>
      <c r="I7" s="164">
        <f t="shared" ref="I7:I18" si="0">(F7-E7)/E7</f>
        <v>0.10462799790528773</v>
      </c>
      <c r="J7" s="1"/>
      <c r="K7" s="17">
        <v>55865.029999999992</v>
      </c>
      <c r="L7" s="145">
        <v>61510.22300000002</v>
      </c>
      <c r="M7" s="243">
        <f>K7/K15</f>
        <v>0.3410284194368331</v>
      </c>
      <c r="N7" s="244">
        <f>L7/L15</f>
        <v>0.35221581971017635</v>
      </c>
      <c r="O7" s="164">
        <f t="shared" ref="O7:O18" si="1">(L7-K7)/K7</f>
        <v>0.10105056777021384</v>
      </c>
      <c r="P7" s="1"/>
      <c r="Q7" s="187">
        <f t="shared" ref="Q7:Q18" si="2">(K7/E7)*10</f>
        <v>2.3856552609787589</v>
      </c>
      <c r="R7" s="188">
        <f t="shared" ref="R7:R18" si="3">(L7/F7)*10</f>
        <v>2.3779291169386778</v>
      </c>
      <c r="S7" s="55">
        <f>(R7-Q7)/Q7</f>
        <v>-3.2385836153507371E-3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174768.72999999992</v>
      </c>
      <c r="F8" s="181">
        <v>184196.08999999997</v>
      </c>
      <c r="G8" s="245">
        <f>E8/E7</f>
        <v>0.74633082659953132</v>
      </c>
      <c r="H8" s="246">
        <f>F8/F7</f>
        <v>0.71208528318497066</v>
      </c>
      <c r="I8" s="206">
        <f t="shared" si="0"/>
        <v>5.3941915124061657E-2</v>
      </c>
      <c r="K8" s="180">
        <v>44965.539999999994</v>
      </c>
      <c r="L8" s="181">
        <v>47497.39600000003</v>
      </c>
      <c r="M8" s="250">
        <f>K8/K7</f>
        <v>0.80489601455508031</v>
      </c>
      <c r="N8" s="246">
        <f>L8/L7</f>
        <v>0.77218702328554412</v>
      </c>
      <c r="O8" s="207">
        <f t="shared" si="1"/>
        <v>5.6306584998201653E-2</v>
      </c>
      <c r="Q8" s="189">
        <f t="shared" si="2"/>
        <v>2.572859572762245</v>
      </c>
      <c r="R8" s="190">
        <f t="shared" si="3"/>
        <v>2.5786321522894449</v>
      </c>
      <c r="S8" s="182">
        <f t="shared" ref="S8:S18" si="4">(R8-Q8)/Q8</f>
        <v>2.2436434496121379E-3</v>
      </c>
    </row>
    <row r="9" spans="1:19" ht="24" customHeight="1" x14ac:dyDescent="0.25">
      <c r="A9" s="8"/>
      <c r="B9" t="s">
        <v>37</v>
      </c>
      <c r="E9" s="19">
        <v>55514.440000000031</v>
      </c>
      <c r="F9" s="140">
        <v>68443.109999999986</v>
      </c>
      <c r="G9" s="247">
        <f>E9/E7</f>
        <v>0.23706836968724398</v>
      </c>
      <c r="H9" s="215">
        <f>F9/F7</f>
        <v>0.26459482047860028</v>
      </c>
      <c r="I9" s="182">
        <f t="shared" si="0"/>
        <v>0.23288841605895597</v>
      </c>
      <c r="K9" s="19">
        <v>9975.9830000000002</v>
      </c>
      <c r="L9" s="140">
        <v>12651.823999999995</v>
      </c>
      <c r="M9" s="247">
        <f>K9/K7</f>
        <v>0.17857294625994119</v>
      </c>
      <c r="N9" s="215">
        <f>L9/L7</f>
        <v>0.20568652466111187</v>
      </c>
      <c r="O9" s="182">
        <f t="shared" si="1"/>
        <v>0.26822830391751817</v>
      </c>
      <c r="Q9" s="189">
        <f t="shared" si="2"/>
        <v>1.7970068688434926</v>
      </c>
      <c r="R9" s="190">
        <f t="shared" si="3"/>
        <v>1.8485168192970771</v>
      </c>
      <c r="S9" s="182">
        <f t="shared" si="4"/>
        <v>2.8664303596532721E-2</v>
      </c>
    </row>
    <row r="10" spans="1:19" ht="24" customHeight="1" thickBot="1" x14ac:dyDescent="0.3">
      <c r="A10" s="8"/>
      <c r="B10" t="s">
        <v>36</v>
      </c>
      <c r="E10" s="19">
        <v>3887.4199999999996</v>
      </c>
      <c r="F10" s="140">
        <v>6032.1900000000005</v>
      </c>
      <c r="G10" s="247">
        <f>E10/E7</f>
        <v>1.6600803713224619E-2</v>
      </c>
      <c r="H10" s="215">
        <f>F10/F7</f>
        <v>2.3319896336429016E-2</v>
      </c>
      <c r="I10" s="186">
        <f t="shared" si="0"/>
        <v>0.55172067849627804</v>
      </c>
      <c r="K10" s="19">
        <v>923.50699999999972</v>
      </c>
      <c r="L10" s="140">
        <v>1361.0030000000002</v>
      </c>
      <c r="M10" s="247">
        <f>K10/K7</f>
        <v>1.6531039184978506E-2</v>
      </c>
      <c r="N10" s="215">
        <f>L10/L7</f>
        <v>2.2126452053344039E-2</v>
      </c>
      <c r="O10" s="209">
        <f t="shared" si="1"/>
        <v>0.47373327976940138</v>
      </c>
      <c r="Q10" s="189">
        <f t="shared" si="2"/>
        <v>2.3756295949498636</v>
      </c>
      <c r="R10" s="190">
        <f t="shared" si="3"/>
        <v>2.2562336398555085</v>
      </c>
      <c r="S10" s="182">
        <f t="shared" si="4"/>
        <v>-5.0258657893540372E-2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433000.7900000005</v>
      </c>
      <c r="F11" s="145">
        <v>429430.20999999996</v>
      </c>
      <c r="G11" s="243">
        <f>E11/E15</f>
        <v>0.64900983912109689</v>
      </c>
      <c r="H11" s="244">
        <f>F11/F15</f>
        <v>0.62407965626006401</v>
      </c>
      <c r="I11" s="164">
        <f t="shared" si="0"/>
        <v>-8.2461281421692921E-3</v>
      </c>
      <c r="J11" s="1"/>
      <c r="K11" s="17">
        <v>107948.38499999998</v>
      </c>
      <c r="L11" s="145">
        <v>113127.65400000013</v>
      </c>
      <c r="M11" s="243">
        <f>K11/K15</f>
        <v>0.65897158056316707</v>
      </c>
      <c r="N11" s="244">
        <f>L11/L15</f>
        <v>0.64778418028982343</v>
      </c>
      <c r="O11" s="164">
        <f t="shared" si="1"/>
        <v>4.7979124467680982E-2</v>
      </c>
      <c r="Q11" s="191">
        <f t="shared" si="2"/>
        <v>2.4930297471281717</v>
      </c>
      <c r="R11" s="192">
        <f t="shared" si="3"/>
        <v>2.6343664550288661</v>
      </c>
      <c r="S11" s="57">
        <f t="shared" si="4"/>
        <v>5.6692748276873248E-2</v>
      </c>
    </row>
    <row r="12" spans="1:19" s="3" customFormat="1" ht="24" customHeight="1" x14ac:dyDescent="0.25">
      <c r="A12" s="46"/>
      <c r="B12" s="3" t="s">
        <v>33</v>
      </c>
      <c r="E12" s="31">
        <v>381445.96000000049</v>
      </c>
      <c r="F12" s="141">
        <v>383301.74999999994</v>
      </c>
      <c r="G12" s="247">
        <f>E12/E11</f>
        <v>0.88093594471271064</v>
      </c>
      <c r="H12" s="215">
        <f>F12/F11</f>
        <v>0.89258217301479548</v>
      </c>
      <c r="I12" s="206">
        <f t="shared" si="0"/>
        <v>4.8651452488825755E-3</v>
      </c>
      <c r="K12" s="31">
        <v>99969.651999999987</v>
      </c>
      <c r="L12" s="141">
        <v>106048.27600000013</v>
      </c>
      <c r="M12" s="247">
        <f>K12/K11</f>
        <v>0.92608751858585014</v>
      </c>
      <c r="N12" s="215">
        <f>L12/L11</f>
        <v>0.93742133112740067</v>
      </c>
      <c r="O12" s="206">
        <f t="shared" si="1"/>
        <v>6.0804693008235565E-2</v>
      </c>
      <c r="Q12" s="189">
        <f t="shared" si="2"/>
        <v>2.6208077285705129</v>
      </c>
      <c r="R12" s="190">
        <f t="shared" si="3"/>
        <v>2.7667047176278259</v>
      </c>
      <c r="S12" s="182">
        <f t="shared" si="4"/>
        <v>5.5668711392609739E-2</v>
      </c>
    </row>
    <row r="13" spans="1:19" ht="24" customHeight="1" x14ac:dyDescent="0.25">
      <c r="A13" s="8"/>
      <c r="B13" s="3" t="s">
        <v>37</v>
      </c>
      <c r="D13" s="3"/>
      <c r="E13" s="19">
        <v>46994.14</v>
      </c>
      <c r="F13" s="140">
        <v>42138.749999999985</v>
      </c>
      <c r="G13" s="247">
        <f>E13/E11</f>
        <v>0.10853130314150222</v>
      </c>
      <c r="H13" s="215">
        <f>F13/F11</f>
        <v>9.8127120586136665E-2</v>
      </c>
      <c r="I13" s="182">
        <f t="shared" si="0"/>
        <v>-0.1033190521201157</v>
      </c>
      <c r="K13" s="19">
        <v>7378.7969999999968</v>
      </c>
      <c r="L13" s="140">
        <v>6608.3250000000007</v>
      </c>
      <c r="M13" s="247">
        <f>K13/K11</f>
        <v>6.8354862372419917E-2</v>
      </c>
      <c r="N13" s="215">
        <f>L13/L11</f>
        <v>5.8414762141182505E-2</v>
      </c>
      <c r="O13" s="182">
        <f t="shared" si="1"/>
        <v>-0.10441702082331258</v>
      </c>
      <c r="Q13" s="189">
        <f t="shared" si="2"/>
        <v>1.570152576470172</v>
      </c>
      <c r="R13" s="190">
        <f t="shared" si="3"/>
        <v>1.5682299546142218</v>
      </c>
      <c r="S13" s="182">
        <f t="shared" si="4"/>
        <v>-1.2244809101752871E-3</v>
      </c>
    </row>
    <row r="14" spans="1:19" ht="24" customHeight="1" thickBot="1" x14ac:dyDescent="0.3">
      <c r="A14" s="8"/>
      <c r="B14" t="s">
        <v>36</v>
      </c>
      <c r="E14" s="19">
        <v>4560.6900000000005</v>
      </c>
      <c r="F14" s="140">
        <v>3989.7099999999987</v>
      </c>
      <c r="G14" s="247">
        <f>E14/E11</f>
        <v>1.0532752145787068E-2</v>
      </c>
      <c r="H14" s="215">
        <f>F14/F11</f>
        <v>9.2907063990677295E-3</v>
      </c>
      <c r="I14" s="186">
        <f t="shared" si="0"/>
        <v>-0.12519596815394202</v>
      </c>
      <c r="K14" s="19">
        <v>599.93600000000015</v>
      </c>
      <c r="L14" s="140">
        <v>471.05300000000011</v>
      </c>
      <c r="M14" s="247">
        <f>K14/K11</f>
        <v>5.5576190417299925E-3</v>
      </c>
      <c r="N14" s="215">
        <f>L14/L11</f>
        <v>4.1639067314168787E-3</v>
      </c>
      <c r="O14" s="209">
        <f t="shared" si="1"/>
        <v>-0.21482791497759762</v>
      </c>
      <c r="Q14" s="189">
        <f t="shared" si="2"/>
        <v>1.3154500744404907</v>
      </c>
      <c r="R14" s="190">
        <f t="shared" si="3"/>
        <v>1.1806697729910201</v>
      </c>
      <c r="S14" s="182">
        <f t="shared" si="4"/>
        <v>-0.10245945784510115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667171.38000000047</v>
      </c>
      <c r="F15" s="145">
        <v>688101.59999999986</v>
      </c>
      <c r="G15" s="243">
        <f>G7+G11</f>
        <v>1</v>
      </c>
      <c r="H15" s="244">
        <f>H7+H11</f>
        <v>1</v>
      </c>
      <c r="I15" s="164">
        <f t="shared" si="0"/>
        <v>3.1371579518293148E-2</v>
      </c>
      <c r="J15" s="1"/>
      <c r="K15" s="17">
        <v>163813.41499999995</v>
      </c>
      <c r="L15" s="145">
        <v>174637.87700000018</v>
      </c>
      <c r="M15" s="243">
        <f>M7+M11</f>
        <v>1.0000000000000002</v>
      </c>
      <c r="N15" s="244">
        <f>N7+N11</f>
        <v>0.99999999999999978</v>
      </c>
      <c r="O15" s="164">
        <f t="shared" si="1"/>
        <v>6.607799489437563E-2</v>
      </c>
      <c r="Q15" s="191">
        <f t="shared" si="2"/>
        <v>2.4553423589602992</v>
      </c>
      <c r="R15" s="192">
        <f t="shared" si="3"/>
        <v>2.5379664427462489</v>
      </c>
      <c r="S15" s="57">
        <f t="shared" si="4"/>
        <v>3.365073855563526E-2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556214.69000000041</v>
      </c>
      <c r="F16" s="181">
        <f t="shared" ref="F16:F17" si="5">F8+F12</f>
        <v>567497.83999999985</v>
      </c>
      <c r="G16" s="245">
        <f>E16/E15</f>
        <v>0.83369087265104214</v>
      </c>
      <c r="H16" s="246">
        <f>F16/F15</f>
        <v>0.82472972014597834</v>
      </c>
      <c r="I16" s="207">
        <f t="shared" si="0"/>
        <v>2.0285602309423782E-2</v>
      </c>
      <c r="J16" s="3"/>
      <c r="K16" s="180">
        <f t="shared" ref="K16:L18" si="6">K8+K12</f>
        <v>144935.19199999998</v>
      </c>
      <c r="L16" s="181">
        <f t="shared" si="6"/>
        <v>153545.67200000017</v>
      </c>
      <c r="M16" s="250">
        <f>K16/K15</f>
        <v>0.88475777151706425</v>
      </c>
      <c r="N16" s="246">
        <f>L16/L15</f>
        <v>0.87922319394663739</v>
      </c>
      <c r="O16" s="207">
        <f t="shared" si="1"/>
        <v>5.9409173722281237E-2</v>
      </c>
      <c r="P16" s="3"/>
      <c r="Q16" s="189">
        <f t="shared" si="2"/>
        <v>2.6057418943753512</v>
      </c>
      <c r="R16" s="190">
        <f t="shared" si="3"/>
        <v>2.705660906127858</v>
      </c>
      <c r="S16" s="182">
        <f t="shared" si="4"/>
        <v>3.8345705677215368E-2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102508.58000000003</v>
      </c>
      <c r="F17" s="140">
        <f t="shared" si="5"/>
        <v>110581.85999999997</v>
      </c>
      <c r="G17" s="248">
        <f>E17/E15</f>
        <v>0.15364654880729439</v>
      </c>
      <c r="H17" s="215">
        <f>F17/F15</f>
        <v>0.16070571555130811</v>
      </c>
      <c r="I17" s="182">
        <f t="shared" si="0"/>
        <v>7.875711477029472E-2</v>
      </c>
      <c r="K17" s="19">
        <f t="shared" si="6"/>
        <v>17354.78</v>
      </c>
      <c r="L17" s="140">
        <f t="shared" si="6"/>
        <v>19260.148999999998</v>
      </c>
      <c r="M17" s="247">
        <f>K17/K15</f>
        <v>0.1059423613139376</v>
      </c>
      <c r="N17" s="215">
        <f>L17/L15</f>
        <v>0.11028620669730185</v>
      </c>
      <c r="O17" s="182">
        <f t="shared" si="1"/>
        <v>0.10978929148050272</v>
      </c>
      <c r="Q17" s="189">
        <f t="shared" si="2"/>
        <v>1.6930075511727891</v>
      </c>
      <c r="R17" s="190">
        <f t="shared" si="3"/>
        <v>1.7417096257921512</v>
      </c>
      <c r="S17" s="182">
        <f t="shared" si="4"/>
        <v>2.876660212509087E-2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8448.11</v>
      </c>
      <c r="F18" s="142">
        <f>F10+F14</f>
        <v>10021.9</v>
      </c>
      <c r="G18" s="249">
        <f>E18/E15</f>
        <v>1.2662578541663454E-2</v>
      </c>
      <c r="H18" s="221">
        <f>F18/F15</f>
        <v>1.456456430271344E-2</v>
      </c>
      <c r="I18" s="208">
        <f t="shared" si="0"/>
        <v>0.18628900428616565</v>
      </c>
      <c r="K18" s="21">
        <f t="shared" si="6"/>
        <v>1523.4429999999998</v>
      </c>
      <c r="L18" s="142">
        <f t="shared" si="6"/>
        <v>1832.0560000000003</v>
      </c>
      <c r="M18" s="249">
        <f>K18/K15</f>
        <v>9.2998671689983395E-3</v>
      </c>
      <c r="N18" s="221">
        <f>L18/L15</f>
        <v>1.0490599356060646E-2</v>
      </c>
      <c r="O18" s="208">
        <f t="shared" si="1"/>
        <v>0.20257600711021059</v>
      </c>
      <c r="Q18" s="193">
        <f t="shared" si="2"/>
        <v>1.8032944646790816</v>
      </c>
      <c r="R18" s="194">
        <f t="shared" si="3"/>
        <v>1.8280525648829069</v>
      </c>
      <c r="S18" s="186">
        <f t="shared" si="4"/>
        <v>1.3729371818501812E-2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9" sqref="A19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152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145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F5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155</v>
      </c>
      <c r="B7" s="39">
        <v>101285.02999999998</v>
      </c>
      <c r="C7" s="147">
        <v>95318.489999999962</v>
      </c>
      <c r="D7" s="247">
        <f>B7/$B$33</f>
        <v>0.15181261222566225</v>
      </c>
      <c r="E7" s="246">
        <f>C7/$C$33</f>
        <v>0.13852386042991319</v>
      </c>
      <c r="F7" s="52">
        <f>(C7-B7)/B7</f>
        <v>-5.8908409268378786E-2</v>
      </c>
      <c r="H7" s="39">
        <v>24318.221000000001</v>
      </c>
      <c r="I7" s="147">
        <v>23828.511000000002</v>
      </c>
      <c r="J7" s="247">
        <f>H7/$H$33</f>
        <v>0.14845072975250531</v>
      </c>
      <c r="K7" s="246">
        <f>I7/$I$33</f>
        <v>0.13644526267345772</v>
      </c>
      <c r="L7" s="52">
        <f>(I7-H7)/H7</f>
        <v>-2.0137575030673465E-2</v>
      </c>
      <c r="N7" s="27">
        <f t="shared" ref="N7:N33" si="0">(H7/B7)*10</f>
        <v>2.4009689289720311</v>
      </c>
      <c r="O7" s="151">
        <f t="shared" ref="O7:O33" si="1">(I7/C7)*10</f>
        <v>2.4998833909349605</v>
      </c>
      <c r="P7" s="61">
        <f>(O7-N7)/N7</f>
        <v>4.1197726788276011E-2</v>
      </c>
    </row>
    <row r="8" spans="1:16" ht="20.100000000000001" customHeight="1" x14ac:dyDescent="0.25">
      <c r="A8" s="8" t="s">
        <v>153</v>
      </c>
      <c r="B8" s="19">
        <v>81402.680000000022</v>
      </c>
      <c r="C8" s="140">
        <v>75838.73000000001</v>
      </c>
      <c r="D8" s="247">
        <f t="shared" ref="D8:D32" si="2">B8/$B$33</f>
        <v>0.12201164864116322</v>
      </c>
      <c r="E8" s="215">
        <f t="shared" ref="E8:E32" si="3">C8/$C$33</f>
        <v>0.11021443635649154</v>
      </c>
      <c r="F8" s="52">
        <f t="shared" ref="F8:F33" si="4">(C8-B8)/B8</f>
        <v>-6.8350943728142738E-2</v>
      </c>
      <c r="H8" s="19">
        <v>19723.86</v>
      </c>
      <c r="I8" s="140">
        <v>19660.534</v>
      </c>
      <c r="J8" s="247">
        <f t="shared" ref="J8:J32" si="5">H8/$H$33</f>
        <v>0.12040442475361374</v>
      </c>
      <c r="K8" s="215">
        <f t="shared" ref="K8:K32" si="6">I8/$I$33</f>
        <v>0.1125788651221407</v>
      </c>
      <c r="L8" s="52">
        <f t="shared" ref="L8:L33" si="7">(I8-H8)/H8</f>
        <v>-3.210629156767536E-3</v>
      </c>
      <c r="N8" s="27">
        <f t="shared" si="0"/>
        <v>2.4229988496693222</v>
      </c>
      <c r="O8" s="152">
        <f t="shared" si="1"/>
        <v>2.5924134014374971</v>
      </c>
      <c r="P8" s="52">
        <f t="shared" ref="P8:P71" si="8">(O8-N8)/N8</f>
        <v>6.9919369458757957E-2</v>
      </c>
    </row>
    <row r="9" spans="1:16" ht="20.100000000000001" customHeight="1" x14ac:dyDescent="0.25">
      <c r="A9" s="8" t="s">
        <v>154</v>
      </c>
      <c r="B9" s="19">
        <v>82840.209999999992</v>
      </c>
      <c r="C9" s="140">
        <v>75754.069999999992</v>
      </c>
      <c r="D9" s="247">
        <f t="shared" si="2"/>
        <v>0.12416631240986381</v>
      </c>
      <c r="E9" s="215">
        <f t="shared" si="3"/>
        <v>0.11009140219990766</v>
      </c>
      <c r="F9" s="52">
        <f t="shared" si="4"/>
        <v>-8.5539860413197888E-2</v>
      </c>
      <c r="H9" s="19">
        <v>19505.655999999999</v>
      </c>
      <c r="I9" s="140">
        <v>18543.415999999997</v>
      </c>
      <c r="J9" s="247">
        <f t="shared" si="5"/>
        <v>0.11907239709275336</v>
      </c>
      <c r="K9" s="215">
        <f t="shared" si="6"/>
        <v>0.10618209702583591</v>
      </c>
      <c r="L9" s="52">
        <f t="shared" si="7"/>
        <v>-4.933133240943046E-2</v>
      </c>
      <c r="N9" s="27">
        <f t="shared" si="0"/>
        <v>2.354612089950038</v>
      </c>
      <c r="O9" s="152">
        <f t="shared" si="1"/>
        <v>2.447844188437664</v>
      </c>
      <c r="P9" s="52">
        <f t="shared" si="8"/>
        <v>3.9595523562271487E-2</v>
      </c>
    </row>
    <row r="10" spans="1:16" ht="20.100000000000001" customHeight="1" x14ac:dyDescent="0.25">
      <c r="A10" s="8" t="s">
        <v>189</v>
      </c>
      <c r="B10" s="19">
        <v>55044.62000000001</v>
      </c>
      <c r="C10" s="140">
        <v>59458.27</v>
      </c>
      <c r="D10" s="247">
        <f t="shared" si="2"/>
        <v>8.2504468342152193E-2</v>
      </c>
      <c r="E10" s="215">
        <f t="shared" si="3"/>
        <v>8.640914364971683E-2</v>
      </c>
      <c r="F10" s="52">
        <f t="shared" si="4"/>
        <v>8.018313143046471E-2</v>
      </c>
      <c r="H10" s="19">
        <v>12922.486000000001</v>
      </c>
      <c r="I10" s="140">
        <v>14365.947000000002</v>
      </c>
      <c r="J10" s="247">
        <f t="shared" si="5"/>
        <v>7.8885395313930795E-2</v>
      </c>
      <c r="K10" s="215">
        <f t="shared" si="6"/>
        <v>8.2261347004350047E-2</v>
      </c>
      <c r="L10" s="52">
        <f t="shared" si="7"/>
        <v>0.11170149458858002</v>
      </c>
      <c r="N10" s="27">
        <f t="shared" si="0"/>
        <v>2.3476383341369238</v>
      </c>
      <c r="O10" s="152">
        <f t="shared" si="1"/>
        <v>2.4161394201344915</v>
      </c>
      <c r="P10" s="52">
        <f t="shared" si="8"/>
        <v>2.9178721867630056E-2</v>
      </c>
    </row>
    <row r="11" spans="1:16" ht="20.100000000000001" customHeight="1" x14ac:dyDescent="0.25">
      <c r="A11" s="8" t="s">
        <v>190</v>
      </c>
      <c r="B11" s="19">
        <v>54717.750000000007</v>
      </c>
      <c r="C11" s="140">
        <v>60996.470000000008</v>
      </c>
      <c r="D11" s="247">
        <f t="shared" si="2"/>
        <v>8.2014534256550378E-2</v>
      </c>
      <c r="E11" s="215">
        <f t="shared" si="3"/>
        <v>8.8644569348479932E-2</v>
      </c>
      <c r="F11" s="52">
        <f t="shared" si="4"/>
        <v>0.11474740829072834</v>
      </c>
      <c r="H11" s="19">
        <v>12726.806</v>
      </c>
      <c r="I11" s="140">
        <v>14001.521000000001</v>
      </c>
      <c r="J11" s="247">
        <f t="shared" si="5"/>
        <v>7.7690865549686516E-2</v>
      </c>
      <c r="K11" s="215">
        <f t="shared" si="6"/>
        <v>8.0174594655659959E-2</v>
      </c>
      <c r="L11" s="52">
        <f t="shared" si="7"/>
        <v>0.10015985157627139</v>
      </c>
      <c r="N11" s="27">
        <f t="shared" si="0"/>
        <v>2.3259008274280282</v>
      </c>
      <c r="O11" s="152">
        <f t="shared" si="1"/>
        <v>2.2954641473514776</v>
      </c>
      <c r="P11" s="52">
        <f t="shared" si="8"/>
        <v>-1.3085974998429875E-2</v>
      </c>
    </row>
    <row r="12" spans="1:16" ht="20.100000000000001" customHeight="1" x14ac:dyDescent="0.25">
      <c r="A12" s="8" t="s">
        <v>156</v>
      </c>
      <c r="B12" s="19">
        <v>31917.67</v>
      </c>
      <c r="C12" s="140">
        <v>33815.910000000003</v>
      </c>
      <c r="D12" s="247">
        <f t="shared" si="2"/>
        <v>4.784028655425835E-2</v>
      </c>
      <c r="E12" s="215">
        <f t="shared" si="3"/>
        <v>4.9143774698387564E-2</v>
      </c>
      <c r="F12" s="52">
        <f t="shared" si="4"/>
        <v>5.9473012911030326E-2</v>
      </c>
      <c r="H12" s="19">
        <v>9561.0589999999993</v>
      </c>
      <c r="I12" s="140">
        <v>10490.456000000002</v>
      </c>
      <c r="J12" s="247">
        <f t="shared" si="5"/>
        <v>5.8365543505701278E-2</v>
      </c>
      <c r="K12" s="215">
        <f t="shared" si="6"/>
        <v>6.0069763674463365E-2</v>
      </c>
      <c r="L12" s="52">
        <f t="shared" si="7"/>
        <v>9.7206491456647504E-2</v>
      </c>
      <c r="N12" s="27">
        <f t="shared" si="0"/>
        <v>2.9955378948400679</v>
      </c>
      <c r="O12" s="152">
        <f t="shared" si="1"/>
        <v>3.1022249586067625</v>
      </c>
      <c r="P12" s="52">
        <f t="shared" si="8"/>
        <v>3.5615327701401217E-2</v>
      </c>
    </row>
    <row r="13" spans="1:16" ht="20.100000000000001" customHeight="1" x14ac:dyDescent="0.25">
      <c r="A13" s="8" t="s">
        <v>158</v>
      </c>
      <c r="B13" s="19">
        <v>20986.370000000006</v>
      </c>
      <c r="C13" s="140">
        <v>19971.59</v>
      </c>
      <c r="D13" s="247">
        <f t="shared" si="2"/>
        <v>3.145574080231079E-2</v>
      </c>
      <c r="E13" s="215">
        <f t="shared" si="3"/>
        <v>2.9024187707164171E-2</v>
      </c>
      <c r="F13" s="52">
        <f t="shared" si="4"/>
        <v>-4.8354241348075241E-2</v>
      </c>
      <c r="H13" s="19">
        <v>7106.0300000000007</v>
      </c>
      <c r="I13" s="140">
        <v>6794.4179999999978</v>
      </c>
      <c r="J13" s="247">
        <f t="shared" si="5"/>
        <v>4.3378803866581994E-2</v>
      </c>
      <c r="K13" s="215">
        <f t="shared" si="6"/>
        <v>3.890575238726704E-2</v>
      </c>
      <c r="L13" s="52">
        <f t="shared" si="7"/>
        <v>-4.3851770960719669E-2</v>
      </c>
      <c r="N13" s="27">
        <f t="shared" si="0"/>
        <v>3.3860214987155941</v>
      </c>
      <c r="O13" s="152">
        <f t="shared" si="1"/>
        <v>3.402041600092931</v>
      </c>
      <c r="P13" s="52">
        <f t="shared" si="8"/>
        <v>4.7312462083934593E-3</v>
      </c>
    </row>
    <row r="14" spans="1:16" ht="20.100000000000001" customHeight="1" x14ac:dyDescent="0.25">
      <c r="A14" s="8" t="s">
        <v>186</v>
      </c>
      <c r="B14" s="19">
        <v>18624.030000000002</v>
      </c>
      <c r="C14" s="140">
        <v>19437.169999999998</v>
      </c>
      <c r="D14" s="247">
        <f t="shared" si="2"/>
        <v>2.79149114579825E-2</v>
      </c>
      <c r="E14" s="215">
        <f t="shared" si="3"/>
        <v>2.8247529143951993E-2</v>
      </c>
      <c r="F14" s="52">
        <f t="shared" si="4"/>
        <v>4.36607973677016E-2</v>
      </c>
      <c r="H14" s="19">
        <v>5300.8279999999995</v>
      </c>
      <c r="I14" s="140">
        <v>5229.7669999999989</v>
      </c>
      <c r="J14" s="247">
        <f t="shared" si="5"/>
        <v>3.2358937148096199E-2</v>
      </c>
      <c r="K14" s="215">
        <f t="shared" si="6"/>
        <v>2.9946350069292235E-2</v>
      </c>
      <c r="L14" s="52">
        <f t="shared" si="7"/>
        <v>-1.3405641533737864E-2</v>
      </c>
      <c r="N14" s="27">
        <f t="shared" si="0"/>
        <v>2.8462303808574188</v>
      </c>
      <c r="O14" s="152">
        <f t="shared" si="1"/>
        <v>2.6906010494326074</v>
      </c>
      <c r="P14" s="52">
        <f t="shared" si="8"/>
        <v>-5.4679105553615971E-2</v>
      </c>
    </row>
    <row r="15" spans="1:16" ht="20.100000000000001" customHeight="1" x14ac:dyDescent="0.25">
      <c r="A15" s="8" t="s">
        <v>157</v>
      </c>
      <c r="B15" s="19">
        <v>11030.58</v>
      </c>
      <c r="C15" s="140">
        <v>17940.39</v>
      </c>
      <c r="D15" s="247">
        <f t="shared" si="2"/>
        <v>1.6533353094372837E-2</v>
      </c>
      <c r="E15" s="215">
        <f t="shared" si="3"/>
        <v>2.6072298044358563E-2</v>
      </c>
      <c r="F15" s="52">
        <f t="shared" si="4"/>
        <v>0.6264230892663849</v>
      </c>
      <c r="H15" s="19">
        <v>2587.3430000000003</v>
      </c>
      <c r="I15" s="140">
        <v>4971.6259999999993</v>
      </c>
      <c r="J15" s="247">
        <f t="shared" si="5"/>
        <v>1.5794451266399643E-2</v>
      </c>
      <c r="K15" s="215">
        <f t="shared" si="6"/>
        <v>2.846819994267337E-2</v>
      </c>
      <c r="L15" s="52">
        <f t="shared" si="7"/>
        <v>0.92151794331095593</v>
      </c>
      <c r="N15" s="27">
        <f t="shared" si="0"/>
        <v>2.3456092064061913</v>
      </c>
      <c r="O15" s="152">
        <f t="shared" si="1"/>
        <v>2.7711917076496109</v>
      </c>
      <c r="P15" s="52">
        <f t="shared" si="8"/>
        <v>0.18143793948330925</v>
      </c>
    </row>
    <row r="16" spans="1:16" ht="20.100000000000001" customHeight="1" x14ac:dyDescent="0.25">
      <c r="A16" s="8" t="s">
        <v>194</v>
      </c>
      <c r="B16" s="19">
        <v>18554.900000000001</v>
      </c>
      <c r="C16" s="140">
        <v>24472.819999999996</v>
      </c>
      <c r="D16" s="247">
        <f t="shared" si="2"/>
        <v>2.7811294902967802E-2</v>
      </c>
      <c r="E16" s="215">
        <f t="shared" si="3"/>
        <v>3.5565707157198867E-2</v>
      </c>
      <c r="F16" s="52">
        <f t="shared" si="4"/>
        <v>0.31894108833785112</v>
      </c>
      <c r="H16" s="19">
        <v>3679.3589999999999</v>
      </c>
      <c r="I16" s="140">
        <v>4824.8730000000005</v>
      </c>
      <c r="J16" s="247">
        <f t="shared" si="5"/>
        <v>2.2460669658831055E-2</v>
      </c>
      <c r="K16" s="215">
        <f t="shared" si="6"/>
        <v>2.7627872503282896E-2</v>
      </c>
      <c r="L16" s="52">
        <f t="shared" si="7"/>
        <v>0.31133520811641391</v>
      </c>
      <c r="N16" s="27">
        <f t="shared" si="0"/>
        <v>1.9829581404372967</v>
      </c>
      <c r="O16" s="152">
        <f t="shared" si="1"/>
        <v>1.9715231019555577</v>
      </c>
      <c r="P16" s="52">
        <f t="shared" si="8"/>
        <v>-5.7666565161164978E-3</v>
      </c>
    </row>
    <row r="17" spans="1:16" ht="20.100000000000001" customHeight="1" x14ac:dyDescent="0.25">
      <c r="A17" s="8" t="s">
        <v>187</v>
      </c>
      <c r="B17" s="19">
        <v>14903.039999999999</v>
      </c>
      <c r="C17" s="140">
        <v>18911.620000000003</v>
      </c>
      <c r="D17" s="247">
        <f t="shared" si="2"/>
        <v>2.2337648836195573E-2</v>
      </c>
      <c r="E17" s="215">
        <f t="shared" si="3"/>
        <v>2.7483761118997543E-2</v>
      </c>
      <c r="F17" s="52">
        <f t="shared" si="4"/>
        <v>0.26897733616765462</v>
      </c>
      <c r="H17" s="19">
        <v>3957.3309999999997</v>
      </c>
      <c r="I17" s="140">
        <v>4816.7269999999999</v>
      </c>
      <c r="J17" s="247">
        <f t="shared" si="5"/>
        <v>2.4157551443512726E-2</v>
      </c>
      <c r="K17" s="215">
        <f t="shared" si="6"/>
        <v>2.7581227410362986E-2</v>
      </c>
      <c r="L17" s="52">
        <f t="shared" si="7"/>
        <v>0.21716555931257714</v>
      </c>
      <c r="N17" s="27">
        <f t="shared" si="0"/>
        <v>2.655385075796616</v>
      </c>
      <c r="O17" s="152">
        <f t="shared" si="1"/>
        <v>2.5469668912552175</v>
      </c>
      <c r="P17" s="52">
        <f t="shared" si="8"/>
        <v>-4.0829552568330617E-2</v>
      </c>
    </row>
    <row r="18" spans="1:16" ht="20.100000000000001" customHeight="1" x14ac:dyDescent="0.25">
      <c r="A18" s="8" t="s">
        <v>159</v>
      </c>
      <c r="B18" s="19">
        <v>28393.589999999989</v>
      </c>
      <c r="C18" s="140">
        <v>20483.34</v>
      </c>
      <c r="D18" s="247">
        <f t="shared" si="2"/>
        <v>4.2558165489652716E-2</v>
      </c>
      <c r="E18" s="215">
        <f t="shared" si="3"/>
        <v>2.9767900554220478E-2</v>
      </c>
      <c r="F18" s="52">
        <f t="shared" si="4"/>
        <v>-0.27859280915164275</v>
      </c>
      <c r="H18" s="19">
        <v>5945.4969999999967</v>
      </c>
      <c r="I18" s="140">
        <v>4687.6749999999993</v>
      </c>
      <c r="J18" s="247">
        <f t="shared" si="5"/>
        <v>3.6294323025986584E-2</v>
      </c>
      <c r="K18" s="215">
        <f t="shared" si="6"/>
        <v>2.6842258280544713E-2</v>
      </c>
      <c r="L18" s="52">
        <f t="shared" si="7"/>
        <v>-0.21155876455744543</v>
      </c>
      <c r="N18" s="27">
        <f t="shared" si="0"/>
        <v>2.0939574742045646</v>
      </c>
      <c r="O18" s="152">
        <f t="shared" si="1"/>
        <v>2.2885305814383781</v>
      </c>
      <c r="P18" s="52">
        <f t="shared" si="8"/>
        <v>9.2921231510552205E-2</v>
      </c>
    </row>
    <row r="19" spans="1:16" ht="20.100000000000001" customHeight="1" x14ac:dyDescent="0.25">
      <c r="A19" s="8" t="s">
        <v>188</v>
      </c>
      <c r="B19" s="19">
        <v>14205.97</v>
      </c>
      <c r="C19" s="140">
        <v>17444</v>
      </c>
      <c r="D19" s="247">
        <f t="shared" si="2"/>
        <v>2.1292834833532569E-2</v>
      </c>
      <c r="E19" s="215">
        <f t="shared" si="3"/>
        <v>2.5350907482267149E-2</v>
      </c>
      <c r="F19" s="52">
        <f t="shared" si="4"/>
        <v>0.22793445290958667</v>
      </c>
      <c r="H19" s="19">
        <v>3434.0159999999987</v>
      </c>
      <c r="I19" s="140">
        <v>4247.786000000001</v>
      </c>
      <c r="J19" s="247">
        <f t="shared" si="5"/>
        <v>2.0962971805453166E-2</v>
      </c>
      <c r="K19" s="215">
        <f t="shared" si="6"/>
        <v>2.4323394632196547E-2</v>
      </c>
      <c r="L19" s="52">
        <f t="shared" si="7"/>
        <v>0.23697326978092198</v>
      </c>
      <c r="N19" s="27">
        <f t="shared" si="0"/>
        <v>2.4173048373324728</v>
      </c>
      <c r="O19" s="152">
        <f t="shared" si="1"/>
        <v>2.4350986012382485</v>
      </c>
      <c r="P19" s="52">
        <f t="shared" si="8"/>
        <v>7.3609929666178736E-3</v>
      </c>
    </row>
    <row r="20" spans="1:16" ht="20.100000000000001" customHeight="1" x14ac:dyDescent="0.25">
      <c r="A20" s="8" t="s">
        <v>195</v>
      </c>
      <c r="B20" s="19">
        <v>5809.43</v>
      </c>
      <c r="C20" s="140">
        <v>16751.160000000003</v>
      </c>
      <c r="D20" s="247">
        <f t="shared" si="2"/>
        <v>8.7075527730221258E-3</v>
      </c>
      <c r="E20" s="215">
        <f t="shared" si="3"/>
        <v>2.4344021289879288E-2</v>
      </c>
      <c r="F20" s="52">
        <f t="shared" si="4"/>
        <v>1.8834429539558963</v>
      </c>
      <c r="H20" s="19">
        <v>1138.472</v>
      </c>
      <c r="I20" s="140">
        <v>3780.4719999999998</v>
      </c>
      <c r="J20" s="247">
        <f t="shared" si="5"/>
        <v>6.9498093303286546E-3</v>
      </c>
      <c r="K20" s="215">
        <f t="shared" si="6"/>
        <v>2.1647491740866727E-2</v>
      </c>
      <c r="L20" s="52">
        <f t="shared" si="7"/>
        <v>2.320654350743804</v>
      </c>
      <c r="N20" s="27">
        <f t="shared" si="0"/>
        <v>1.9596965623133422</v>
      </c>
      <c r="O20" s="152">
        <f t="shared" si="1"/>
        <v>2.2568419142316105</v>
      </c>
      <c r="P20" s="52">
        <f t="shared" si="8"/>
        <v>0.15162824573591141</v>
      </c>
    </row>
    <row r="21" spans="1:16" ht="20.100000000000001" customHeight="1" x14ac:dyDescent="0.25">
      <c r="A21" s="8" t="s">
        <v>185</v>
      </c>
      <c r="B21" s="19">
        <v>22218.84</v>
      </c>
      <c r="C21" s="140">
        <v>17647.899999999998</v>
      </c>
      <c r="D21" s="247">
        <f t="shared" si="2"/>
        <v>3.330304726200934E-2</v>
      </c>
      <c r="E21" s="215">
        <f t="shared" si="3"/>
        <v>2.5647230002081082E-2</v>
      </c>
      <c r="F21" s="52">
        <f t="shared" si="4"/>
        <v>-0.20572361113361465</v>
      </c>
      <c r="H21" s="19">
        <v>4252.79</v>
      </c>
      <c r="I21" s="140">
        <v>3506.9900000000002</v>
      </c>
      <c r="J21" s="247">
        <f t="shared" si="5"/>
        <v>2.5961182727312043E-2</v>
      </c>
      <c r="K21" s="215">
        <f t="shared" si="6"/>
        <v>2.0081496982467327E-2</v>
      </c>
      <c r="L21" s="52">
        <f t="shared" si="7"/>
        <v>-0.17536722951286091</v>
      </c>
      <c r="N21" s="27">
        <f t="shared" si="0"/>
        <v>1.9140468179256884</v>
      </c>
      <c r="O21" s="152">
        <f t="shared" si="1"/>
        <v>1.9871996101519165</v>
      </c>
      <c r="P21" s="52">
        <f t="shared" si="8"/>
        <v>3.8218914783655078E-2</v>
      </c>
    </row>
    <row r="22" spans="1:16" ht="20.100000000000001" customHeight="1" x14ac:dyDescent="0.25">
      <c r="A22" s="8" t="s">
        <v>197</v>
      </c>
      <c r="B22" s="19">
        <v>13309.169999999998</v>
      </c>
      <c r="C22" s="140">
        <v>8871.98</v>
      </c>
      <c r="D22" s="247">
        <f t="shared" si="2"/>
        <v>1.9948652473671748E-2</v>
      </c>
      <c r="E22" s="215">
        <f t="shared" si="3"/>
        <v>1.289341573976866E-2</v>
      </c>
      <c r="F22" s="52">
        <f t="shared" si="4"/>
        <v>-0.33339344226574602</v>
      </c>
      <c r="H22" s="19">
        <v>3635.1660000000002</v>
      </c>
      <c r="I22" s="140">
        <v>2568.5219999999999</v>
      </c>
      <c r="J22" s="247">
        <f t="shared" si="5"/>
        <v>2.2190893218360656E-2</v>
      </c>
      <c r="K22" s="215">
        <f t="shared" si="6"/>
        <v>1.4707702842722943E-2</v>
      </c>
      <c r="L22" s="52">
        <f t="shared" si="7"/>
        <v>-0.29342373910847541</v>
      </c>
      <c r="N22" s="27">
        <f t="shared" si="0"/>
        <v>2.731324342539768</v>
      </c>
      <c r="O22" s="152">
        <f t="shared" si="1"/>
        <v>2.8950944434049668</v>
      </c>
      <c r="P22" s="52">
        <f t="shared" si="8"/>
        <v>5.9959960929764362E-2</v>
      </c>
    </row>
    <row r="23" spans="1:16" ht="20.100000000000001" customHeight="1" x14ac:dyDescent="0.25">
      <c r="A23" s="8" t="s">
        <v>193</v>
      </c>
      <c r="B23" s="19">
        <v>9686.119999999999</v>
      </c>
      <c r="C23" s="140">
        <v>9015.68</v>
      </c>
      <c r="D23" s="247">
        <f t="shared" si="2"/>
        <v>1.4518188714869627E-2</v>
      </c>
      <c r="E23" s="215">
        <f t="shared" si="3"/>
        <v>1.3102251179186328E-2</v>
      </c>
      <c r="F23" s="52">
        <f t="shared" si="4"/>
        <v>-6.9216569689411117E-2</v>
      </c>
      <c r="H23" s="19">
        <v>2687.8020000000001</v>
      </c>
      <c r="I23" s="140">
        <v>2554.4150000000004</v>
      </c>
      <c r="J23" s="247">
        <f t="shared" si="5"/>
        <v>1.6407703850139503E-2</v>
      </c>
      <c r="K23" s="215">
        <f t="shared" si="6"/>
        <v>1.462692426110975E-2</v>
      </c>
      <c r="L23" s="52">
        <f t="shared" si="7"/>
        <v>-4.9626795426151074E-2</v>
      </c>
      <c r="N23" s="27">
        <f t="shared" si="0"/>
        <v>2.7749005793857604</v>
      </c>
      <c r="O23" s="152">
        <f t="shared" si="1"/>
        <v>2.8333026460566484</v>
      </c>
      <c r="P23" s="52">
        <f t="shared" si="8"/>
        <v>2.104654383106425E-2</v>
      </c>
    </row>
    <row r="24" spans="1:16" ht="20.100000000000001" customHeight="1" x14ac:dyDescent="0.25">
      <c r="A24" s="8" t="s">
        <v>211</v>
      </c>
      <c r="B24" s="19">
        <v>4112.91</v>
      </c>
      <c r="C24" s="140">
        <v>10267.569999999998</v>
      </c>
      <c r="D24" s="247">
        <f t="shared" si="2"/>
        <v>6.1646978921667747E-3</v>
      </c>
      <c r="E24" s="215">
        <f t="shared" si="3"/>
        <v>1.492159006751328E-2</v>
      </c>
      <c r="F24" s="52">
        <f t="shared" si="4"/>
        <v>1.4964246725554409</v>
      </c>
      <c r="H24" s="19">
        <v>849.67200000000003</v>
      </c>
      <c r="I24" s="140">
        <v>2173.2219999999993</v>
      </c>
      <c r="J24" s="247">
        <f t="shared" si="5"/>
        <v>5.1868279530098314E-3</v>
      </c>
      <c r="K24" s="215">
        <f t="shared" si="6"/>
        <v>1.2444161812617541E-2</v>
      </c>
      <c r="L24" s="52">
        <f t="shared" si="7"/>
        <v>1.5577187432326818</v>
      </c>
      <c r="N24" s="27">
        <f t="shared" si="0"/>
        <v>2.0658657738681372</v>
      </c>
      <c r="O24" s="152">
        <f t="shared" si="1"/>
        <v>2.1165884430298503</v>
      </c>
      <c r="P24" s="52">
        <f t="shared" si="8"/>
        <v>2.4552741907689246E-2</v>
      </c>
    </row>
    <row r="25" spans="1:16" ht="20.100000000000001" customHeight="1" x14ac:dyDescent="0.25">
      <c r="A25" s="8" t="s">
        <v>199</v>
      </c>
      <c r="B25" s="19">
        <v>4137.7300000000005</v>
      </c>
      <c r="C25" s="140">
        <v>7722.5999999999995</v>
      </c>
      <c r="D25" s="247">
        <f t="shared" si="2"/>
        <v>6.201899727773093E-3</v>
      </c>
      <c r="E25" s="215">
        <f t="shared" si="3"/>
        <v>1.1223051944654682E-2</v>
      </c>
      <c r="F25" s="52">
        <f t="shared" ref="F25:F27" si="9">(C25-B25)/B25</f>
        <v>0.8663856752373883</v>
      </c>
      <c r="H25" s="19">
        <v>1055.0669999999998</v>
      </c>
      <c r="I25" s="140">
        <v>1893.7169999999999</v>
      </c>
      <c r="J25" s="247">
        <f t="shared" si="5"/>
        <v>6.4406629945416849E-3</v>
      </c>
      <c r="K25" s="215">
        <f t="shared" si="6"/>
        <v>1.0843678545176084E-2</v>
      </c>
      <c r="L25" s="52">
        <f t="shared" ref="L25:L29" si="10">(I25-H25)/H25</f>
        <v>0.79487842952153775</v>
      </c>
      <c r="N25" s="27">
        <f t="shared" si="0"/>
        <v>2.5498691311419535</v>
      </c>
      <c r="O25" s="152">
        <f t="shared" si="1"/>
        <v>2.4521754331442778</v>
      </c>
      <c r="P25" s="52">
        <f t="shared" ref="P25:P29" si="11">(O25-N25)/N25</f>
        <v>-3.8313220394147744E-2</v>
      </c>
    </row>
    <row r="26" spans="1:16" ht="20.100000000000001" customHeight="1" x14ac:dyDescent="0.25">
      <c r="A26" s="8" t="s">
        <v>209</v>
      </c>
      <c r="B26" s="19">
        <v>6464.380000000001</v>
      </c>
      <c r="C26" s="140">
        <v>7826.9400000000005</v>
      </c>
      <c r="D26" s="247">
        <f t="shared" si="2"/>
        <v>9.6892345711831925E-3</v>
      </c>
      <c r="E26" s="215">
        <f t="shared" si="3"/>
        <v>1.1374686528849808E-2</v>
      </c>
      <c r="F26" s="52">
        <f t="shared" si="9"/>
        <v>0.21077968807526773</v>
      </c>
      <c r="H26" s="19">
        <v>1593.9320000000002</v>
      </c>
      <c r="I26" s="140">
        <v>1843.509</v>
      </c>
      <c r="J26" s="247">
        <f t="shared" si="5"/>
        <v>9.7301677032982925E-3</v>
      </c>
      <c r="K26" s="215">
        <f t="shared" si="6"/>
        <v>1.0556180776292877E-2</v>
      </c>
      <c r="L26" s="52">
        <f t="shared" si="10"/>
        <v>0.15657945257388631</v>
      </c>
      <c r="N26" s="27">
        <f t="shared" si="0"/>
        <v>2.4657151961982433</v>
      </c>
      <c r="O26" s="152">
        <f t="shared" si="1"/>
        <v>2.3553381014802719</v>
      </c>
      <c r="P26" s="52">
        <f t="shared" si="11"/>
        <v>-4.4764737990890452E-2</v>
      </c>
    </row>
    <row r="27" spans="1:16" ht="20.100000000000001" customHeight="1" x14ac:dyDescent="0.25">
      <c r="A27" s="8" t="s">
        <v>192</v>
      </c>
      <c r="B27" s="19">
        <v>5575.3400000000011</v>
      </c>
      <c r="C27" s="140">
        <v>5656.47</v>
      </c>
      <c r="D27" s="247">
        <f t="shared" si="2"/>
        <v>8.3566834056940497E-3</v>
      </c>
      <c r="E27" s="215">
        <f t="shared" si="3"/>
        <v>8.2203994293865903E-3</v>
      </c>
      <c r="F27" s="52">
        <f t="shared" si="9"/>
        <v>1.4551578917160062E-2</v>
      </c>
      <c r="H27" s="19">
        <v>1605.626</v>
      </c>
      <c r="I27" s="140">
        <v>1648.934</v>
      </c>
      <c r="J27" s="247">
        <f t="shared" si="5"/>
        <v>9.8015537982649344E-3</v>
      </c>
      <c r="K27" s="215">
        <f t="shared" si="6"/>
        <v>9.4420181253119552E-3</v>
      </c>
      <c r="L27" s="52">
        <f t="shared" si="10"/>
        <v>2.6972657393440312E-2</v>
      </c>
      <c r="N27" s="27">
        <f t="shared" si="0"/>
        <v>2.8798710033827528</v>
      </c>
      <c r="O27" s="152">
        <f t="shared" si="1"/>
        <v>2.915129046914418</v>
      </c>
      <c r="P27" s="52">
        <f t="shared" si="11"/>
        <v>1.2242924592889885E-2</v>
      </c>
    </row>
    <row r="28" spans="1:16" ht="20.100000000000001" customHeight="1" x14ac:dyDescent="0.25">
      <c r="A28" s="8" t="s">
        <v>191</v>
      </c>
      <c r="B28" s="19">
        <v>6159.0899999999992</v>
      </c>
      <c r="C28" s="140">
        <v>6258.0200000000023</v>
      </c>
      <c r="D28" s="247">
        <f t="shared" si="2"/>
        <v>9.2316459977644684E-3</v>
      </c>
      <c r="E28" s="215">
        <f t="shared" si="3"/>
        <v>9.0946162601569323E-3</v>
      </c>
      <c r="F28" s="52">
        <f t="shared" ref="F28:F29" si="12">(C28-B28)/B28</f>
        <v>1.6062437795194263E-2</v>
      </c>
      <c r="H28" s="19">
        <v>1686.9259999999997</v>
      </c>
      <c r="I28" s="140">
        <v>1579.9370000000001</v>
      </c>
      <c r="J28" s="247">
        <f t="shared" si="5"/>
        <v>1.0297850148597413E-2</v>
      </c>
      <c r="K28" s="215">
        <f t="shared" si="6"/>
        <v>9.0469320123491882E-3</v>
      </c>
      <c r="L28" s="52">
        <f t="shared" si="10"/>
        <v>-6.3422461921862364E-2</v>
      </c>
      <c r="N28" s="27">
        <f t="shared" si="0"/>
        <v>2.7389208470731874</v>
      </c>
      <c r="O28" s="152">
        <f t="shared" si="1"/>
        <v>2.524659556856641</v>
      </c>
      <c r="P28" s="52">
        <f t="shared" si="11"/>
        <v>-7.822836152622159E-2</v>
      </c>
    </row>
    <row r="29" spans="1:16" ht="20.100000000000001" customHeight="1" x14ac:dyDescent="0.25">
      <c r="A29" s="8" t="s">
        <v>164</v>
      </c>
      <c r="B29" s="19">
        <v>3723.0200000000004</v>
      </c>
      <c r="C29" s="140">
        <v>3635.0499999999997</v>
      </c>
      <c r="D29" s="247">
        <f t="shared" si="2"/>
        <v>5.5803053182527087E-3</v>
      </c>
      <c r="E29" s="215">
        <f t="shared" si="3"/>
        <v>5.2827227839609718E-3</v>
      </c>
      <c r="F29" s="52">
        <f t="shared" si="12"/>
        <v>-2.3628667049868306E-2</v>
      </c>
      <c r="H29" s="19">
        <v>1529.759</v>
      </c>
      <c r="I29" s="140">
        <v>1558.2669999999996</v>
      </c>
      <c r="J29" s="247">
        <f t="shared" si="5"/>
        <v>9.3384232298679565E-3</v>
      </c>
      <c r="K29" s="215">
        <f t="shared" si="6"/>
        <v>8.922846674321399E-3</v>
      </c>
      <c r="L29" s="52">
        <f t="shared" si="10"/>
        <v>1.8635615152451847E-2</v>
      </c>
      <c r="N29" s="27">
        <f t="shared" si="0"/>
        <v>4.1089196405069002</v>
      </c>
      <c r="O29" s="152">
        <f t="shared" si="1"/>
        <v>4.2867828503046717</v>
      </c>
      <c r="P29" s="52">
        <f t="shared" si="11"/>
        <v>4.3287098643727491E-2</v>
      </c>
    </row>
    <row r="30" spans="1:16" ht="20.100000000000001" customHeight="1" x14ac:dyDescent="0.25">
      <c r="A30" s="8" t="s">
        <v>161</v>
      </c>
      <c r="B30" s="19">
        <v>6421.45</v>
      </c>
      <c r="C30" s="140">
        <v>4468.3100000000022</v>
      </c>
      <c r="D30" s="247">
        <f t="shared" si="2"/>
        <v>9.6248882858254465E-3</v>
      </c>
      <c r="E30" s="215">
        <f t="shared" si="3"/>
        <v>6.4936776778312996E-3</v>
      </c>
      <c r="F30" s="52">
        <f t="shared" ref="F30" si="13">(C30-B30)/B30</f>
        <v>-0.30415871804654676</v>
      </c>
      <c r="H30" s="19">
        <v>1776.5729999999999</v>
      </c>
      <c r="I30" s="140">
        <v>1379.3750000000005</v>
      </c>
      <c r="J30" s="247">
        <f t="shared" si="5"/>
        <v>1.0845100811798594E-2</v>
      </c>
      <c r="K30" s="215">
        <f t="shared" si="6"/>
        <v>7.8984869931738831E-3</v>
      </c>
      <c r="L30" s="52">
        <f t="shared" ref="L30" si="14">(I30-H30)/H30</f>
        <v>-0.22357538924659975</v>
      </c>
      <c r="N30" s="27">
        <f t="shared" si="0"/>
        <v>2.7666228032609457</v>
      </c>
      <c r="O30" s="152">
        <f t="shared" si="1"/>
        <v>3.0870172391799136</v>
      </c>
      <c r="P30" s="52">
        <f t="shared" ref="P30" si="15">(O30-N30)/N30</f>
        <v>0.11580705383521286</v>
      </c>
    </row>
    <row r="31" spans="1:16" ht="20.100000000000001" customHeight="1" x14ac:dyDescent="0.25">
      <c r="A31" s="8" t="s">
        <v>160</v>
      </c>
      <c r="B31" s="19">
        <v>199.40000000000006</v>
      </c>
      <c r="C31" s="140">
        <v>709.31999999999982</v>
      </c>
      <c r="D31" s="247">
        <f t="shared" si="2"/>
        <v>2.9887373166396917E-4</v>
      </c>
      <c r="E31" s="215">
        <f t="shared" si="3"/>
        <v>1.0308361439647861E-3</v>
      </c>
      <c r="F31" s="52">
        <f t="shared" ref="F31:F32" si="16">(C31-B31)/B31</f>
        <v>2.5572718154463367</v>
      </c>
      <c r="H31" s="19">
        <v>334.40800000000013</v>
      </c>
      <c r="I31" s="140">
        <v>1265.6989999999998</v>
      </c>
      <c r="J31" s="247">
        <f t="shared" si="5"/>
        <v>2.0413956939973454E-3</v>
      </c>
      <c r="K31" s="215">
        <f t="shared" si="6"/>
        <v>7.2475629098491604E-3</v>
      </c>
      <c r="L31" s="52">
        <f t="shared" ref="L31:L32" si="17">(I31-H31)/H31</f>
        <v>2.7848945001315739</v>
      </c>
      <c r="N31" s="27">
        <f t="shared" si="0"/>
        <v>16.77071213640923</v>
      </c>
      <c r="O31" s="152">
        <f t="shared" si="1"/>
        <v>17.843836350307338</v>
      </c>
      <c r="P31" s="52">
        <f t="shared" ref="P31:P32" si="18">(O31-N31)/N31</f>
        <v>6.3987993185355224E-2</v>
      </c>
    </row>
    <row r="32" spans="1:16" ht="20.100000000000001" customHeight="1" thickBot="1" x14ac:dyDescent="0.3">
      <c r="A32" s="8" t="s">
        <v>17</v>
      </c>
      <c r="B32" s="19">
        <f>B33-SUM(B7:B31)</f>
        <v>45448.060000000172</v>
      </c>
      <c r="C32" s="140">
        <f>C33-SUM(C7:C31)</f>
        <v>49427.729999999981</v>
      </c>
      <c r="D32" s="247">
        <f t="shared" si="2"/>
        <v>6.8120517999438399E-2</v>
      </c>
      <c r="E32" s="215">
        <f t="shared" si="3"/>
        <v>7.1832023061710618E-2</v>
      </c>
      <c r="F32" s="52">
        <f t="shared" si="16"/>
        <v>8.7565233807555126E-2</v>
      </c>
      <c r="H32" s="19">
        <f>H33-SUM(H7:H31)</f>
        <v>10898.73000000001</v>
      </c>
      <c r="I32" s="140">
        <f>I33-SUM(I7:I31)</f>
        <v>12421.560999999987</v>
      </c>
      <c r="J32" s="247">
        <f t="shared" si="5"/>
        <v>6.6531364357430733E-2</v>
      </c>
      <c r="K32" s="215">
        <f t="shared" si="6"/>
        <v>7.1127530942213565E-2</v>
      </c>
      <c r="L32" s="52">
        <f t="shared" si="17"/>
        <v>0.13972554600398165</v>
      </c>
      <c r="N32" s="27">
        <f t="shared" si="0"/>
        <v>2.3980627555939611</v>
      </c>
      <c r="O32" s="152">
        <f t="shared" si="1"/>
        <v>2.5130753526411169</v>
      </c>
      <c r="P32" s="52">
        <f t="shared" si="18"/>
        <v>4.7960628544380643E-2</v>
      </c>
    </row>
    <row r="33" spans="1:16" ht="26.25" customHeight="1" thickBot="1" x14ac:dyDescent="0.3">
      <c r="A33" s="12" t="s">
        <v>18</v>
      </c>
      <c r="B33" s="17">
        <v>667171.38000000024</v>
      </c>
      <c r="C33" s="145">
        <v>688101.60000000009</v>
      </c>
      <c r="D33" s="243">
        <f>SUM(D7:D32)</f>
        <v>1.0000000000000002</v>
      </c>
      <c r="E33" s="244">
        <f>SUM(E7:E32)</f>
        <v>0.99999999999999989</v>
      </c>
      <c r="F33" s="57">
        <f t="shared" si="4"/>
        <v>3.1371579518293856E-2</v>
      </c>
      <c r="G33" s="1"/>
      <c r="H33" s="17">
        <v>163813.41500000001</v>
      </c>
      <c r="I33" s="145">
        <v>174637.87700000001</v>
      </c>
      <c r="J33" s="243">
        <f>SUM(J7:J32)</f>
        <v>1</v>
      </c>
      <c r="K33" s="244">
        <f>SUM(K7:K32)</f>
        <v>1</v>
      </c>
      <c r="L33" s="57">
        <f t="shared" si="7"/>
        <v>6.6077994894374187E-2</v>
      </c>
      <c r="N33" s="29">
        <f t="shared" si="0"/>
        <v>2.4553423589603014</v>
      </c>
      <c r="O33" s="146">
        <f t="shared" si="1"/>
        <v>2.5379664427462458</v>
      </c>
      <c r="P33" s="57">
        <f t="shared" si="8"/>
        <v>3.365073855563306E-2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L5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189</v>
      </c>
      <c r="B39" s="39">
        <v>55044.62000000001</v>
      </c>
      <c r="C39" s="147">
        <v>59458.27</v>
      </c>
      <c r="D39" s="247">
        <f t="shared" ref="D39:D61" si="19">B39/$B$62</f>
        <v>0.23506205454749896</v>
      </c>
      <c r="E39" s="246">
        <f t="shared" ref="E39:E61" si="20">C39/$C$62</f>
        <v>0.22986024855705919</v>
      </c>
      <c r="F39" s="52">
        <f>(C39-B39)/B39</f>
        <v>8.018313143046471E-2</v>
      </c>
      <c r="H39" s="39">
        <v>12922.486000000001</v>
      </c>
      <c r="I39" s="147">
        <v>14365.947000000002</v>
      </c>
      <c r="J39" s="247">
        <f t="shared" ref="J39:J61" si="21">H39/$H$62</f>
        <v>0.23131619190037134</v>
      </c>
      <c r="K39" s="246">
        <f t="shared" ref="K39:K61" si="22">I39/$I$62</f>
        <v>0.23355381104698647</v>
      </c>
      <c r="L39" s="52">
        <f>(I39-H39)/H39</f>
        <v>0.11170149458858002</v>
      </c>
      <c r="N39" s="27">
        <f t="shared" ref="N39:N62" si="23">(H39/B39)*10</f>
        <v>2.3476383341369238</v>
      </c>
      <c r="O39" s="151">
        <f t="shared" ref="O39:O62" si="24">(I39/C39)*10</f>
        <v>2.4161394201344915</v>
      </c>
      <c r="P39" s="61">
        <f t="shared" si="8"/>
        <v>2.9178721867630056E-2</v>
      </c>
    </row>
    <row r="40" spans="1:16" ht="20.100000000000001" customHeight="1" x14ac:dyDescent="0.25">
      <c r="A40" s="38" t="s">
        <v>190</v>
      </c>
      <c r="B40" s="19">
        <v>54717.750000000007</v>
      </c>
      <c r="C40" s="140">
        <v>60996.470000000008</v>
      </c>
      <c r="D40" s="247">
        <f t="shared" si="19"/>
        <v>0.23366619181341264</v>
      </c>
      <c r="E40" s="215">
        <f t="shared" si="20"/>
        <v>0.23580678945591937</v>
      </c>
      <c r="F40" s="52">
        <f t="shared" ref="F40:F62" si="25">(C40-B40)/B40</f>
        <v>0.11474740829072834</v>
      </c>
      <c r="H40" s="19">
        <v>12726.806</v>
      </c>
      <c r="I40" s="140">
        <v>14001.521000000001</v>
      </c>
      <c r="J40" s="247">
        <f t="shared" si="21"/>
        <v>0.22781346398632563</v>
      </c>
      <c r="K40" s="215">
        <f t="shared" si="22"/>
        <v>0.22762916986986048</v>
      </c>
      <c r="L40" s="52">
        <f t="shared" ref="L40:L62" si="26">(I40-H40)/H40</f>
        <v>0.10015985157627139</v>
      </c>
      <c r="N40" s="27">
        <f t="shared" si="23"/>
        <v>2.3259008274280282</v>
      </c>
      <c r="O40" s="152">
        <f t="shared" si="24"/>
        <v>2.2954641473514776</v>
      </c>
      <c r="P40" s="52">
        <f t="shared" si="8"/>
        <v>-1.3085974998429875E-2</v>
      </c>
    </row>
    <row r="41" spans="1:16" ht="20.100000000000001" customHeight="1" x14ac:dyDescent="0.25">
      <c r="A41" s="38" t="s">
        <v>186</v>
      </c>
      <c r="B41" s="19">
        <v>18624.030000000002</v>
      </c>
      <c r="C41" s="140">
        <v>19437.169999999998</v>
      </c>
      <c r="D41" s="247">
        <f t="shared" si="19"/>
        <v>7.9531891686312972E-2</v>
      </c>
      <c r="E41" s="215">
        <f t="shared" si="20"/>
        <v>7.5142326331489526E-2</v>
      </c>
      <c r="F41" s="52">
        <f t="shared" si="25"/>
        <v>4.36607973677016E-2</v>
      </c>
      <c r="H41" s="19">
        <v>5300.8279999999995</v>
      </c>
      <c r="I41" s="140">
        <v>5229.7669999999989</v>
      </c>
      <c r="J41" s="247">
        <f t="shared" si="21"/>
        <v>9.48863358705795E-2</v>
      </c>
      <c r="K41" s="215">
        <f t="shared" si="22"/>
        <v>8.5022728660892652E-2</v>
      </c>
      <c r="L41" s="52">
        <f t="shared" si="26"/>
        <v>-1.3405641533737864E-2</v>
      </c>
      <c r="N41" s="27">
        <f t="shared" si="23"/>
        <v>2.8462303808574188</v>
      </c>
      <c r="O41" s="152">
        <f t="shared" si="24"/>
        <v>2.6906010494326074</v>
      </c>
      <c r="P41" s="52">
        <f t="shared" si="8"/>
        <v>-5.4679105553615971E-2</v>
      </c>
    </row>
    <row r="42" spans="1:16" ht="20.100000000000001" customHeight="1" x14ac:dyDescent="0.25">
      <c r="A42" s="38" t="s">
        <v>194</v>
      </c>
      <c r="B42" s="19">
        <v>18554.900000000001</v>
      </c>
      <c r="C42" s="140">
        <v>24472.819999999996</v>
      </c>
      <c r="D42" s="247">
        <f t="shared" si="19"/>
        <v>7.923667955057892E-2</v>
      </c>
      <c r="E42" s="215">
        <f t="shared" si="20"/>
        <v>9.4609689923574436E-2</v>
      </c>
      <c r="F42" s="52">
        <f t="shared" si="25"/>
        <v>0.31894108833785112</v>
      </c>
      <c r="H42" s="19">
        <v>3679.3589999999999</v>
      </c>
      <c r="I42" s="140">
        <v>4824.8730000000005</v>
      </c>
      <c r="J42" s="247">
        <f t="shared" si="21"/>
        <v>6.5861577448360811E-2</v>
      </c>
      <c r="K42" s="215">
        <f t="shared" si="22"/>
        <v>7.8440180585916591E-2</v>
      </c>
      <c r="L42" s="52">
        <f t="shared" si="26"/>
        <v>0.31133520811641391</v>
      </c>
      <c r="N42" s="27">
        <f t="shared" si="23"/>
        <v>1.9829581404372967</v>
      </c>
      <c r="O42" s="152">
        <f t="shared" si="24"/>
        <v>1.9715231019555577</v>
      </c>
      <c r="P42" s="52">
        <f t="shared" si="8"/>
        <v>-5.7666565161164978E-3</v>
      </c>
    </row>
    <row r="43" spans="1:16" ht="20.100000000000001" customHeight="1" x14ac:dyDescent="0.25">
      <c r="A43" s="38" t="s">
        <v>187</v>
      </c>
      <c r="B43" s="19">
        <v>14903.039999999999</v>
      </c>
      <c r="C43" s="140">
        <v>18911.620000000003</v>
      </c>
      <c r="D43" s="247">
        <f t="shared" si="19"/>
        <v>6.3641809161432264E-2</v>
      </c>
      <c r="E43" s="215">
        <f t="shared" si="20"/>
        <v>7.3110597967560309E-2</v>
      </c>
      <c r="F43" s="52">
        <f t="shared" si="25"/>
        <v>0.26897733616765462</v>
      </c>
      <c r="H43" s="19">
        <v>3957.3309999999997</v>
      </c>
      <c r="I43" s="140">
        <v>4816.7269999999999</v>
      </c>
      <c r="J43" s="247">
        <f t="shared" si="21"/>
        <v>7.0837355676708666E-2</v>
      </c>
      <c r="K43" s="215">
        <f t="shared" si="22"/>
        <v>7.8307747315434051E-2</v>
      </c>
      <c r="L43" s="52">
        <f t="shared" si="26"/>
        <v>0.21716555931257714</v>
      </c>
      <c r="N43" s="27">
        <f t="shared" si="23"/>
        <v>2.655385075796616</v>
      </c>
      <c r="O43" s="152">
        <f t="shared" si="24"/>
        <v>2.5469668912552175</v>
      </c>
      <c r="P43" s="52">
        <f t="shared" ref="P43:P50" si="27">(O43-N43)/N43</f>
        <v>-4.0829552568330617E-2</v>
      </c>
    </row>
    <row r="44" spans="1:16" ht="20.100000000000001" customHeight="1" x14ac:dyDescent="0.25">
      <c r="A44" s="38" t="s">
        <v>188</v>
      </c>
      <c r="B44" s="19">
        <v>14205.97</v>
      </c>
      <c r="C44" s="140">
        <v>17444</v>
      </c>
      <c r="D44" s="247">
        <f t="shared" si="19"/>
        <v>6.0665047647529093E-2</v>
      </c>
      <c r="E44" s="215">
        <f t="shared" si="20"/>
        <v>6.7436912911010366E-2</v>
      </c>
      <c r="F44" s="52">
        <f t="shared" ref="F44:F55" si="28">(C44-B44)/B44</f>
        <v>0.22793445290958667</v>
      </c>
      <c r="H44" s="19">
        <v>3434.0159999999987</v>
      </c>
      <c r="I44" s="140">
        <v>4247.786000000001</v>
      </c>
      <c r="J44" s="247">
        <f t="shared" si="21"/>
        <v>6.146986764349717E-2</v>
      </c>
      <c r="K44" s="215">
        <f t="shared" si="22"/>
        <v>6.905821167320432E-2</v>
      </c>
      <c r="L44" s="52">
        <f t="shared" ref="L44:L55" si="29">(I44-H44)/H44</f>
        <v>0.23697326978092198</v>
      </c>
      <c r="N44" s="27">
        <f t="shared" si="23"/>
        <v>2.4173048373324728</v>
      </c>
      <c r="O44" s="152">
        <f t="shared" si="24"/>
        <v>2.4350986012382485</v>
      </c>
      <c r="P44" s="52">
        <f t="shared" si="27"/>
        <v>7.3609929666178736E-3</v>
      </c>
    </row>
    <row r="45" spans="1:16" ht="20.100000000000001" customHeight="1" x14ac:dyDescent="0.25">
      <c r="A45" s="38" t="s">
        <v>185</v>
      </c>
      <c r="B45" s="19">
        <v>22218.84</v>
      </c>
      <c r="C45" s="140">
        <v>17647.899999999998</v>
      </c>
      <c r="D45" s="247">
        <f t="shared" si="19"/>
        <v>9.4883136264037257E-2</v>
      </c>
      <c r="E45" s="215">
        <f t="shared" si="20"/>
        <v>6.822517171303713E-2</v>
      </c>
      <c r="F45" s="52">
        <f t="shared" si="28"/>
        <v>-0.20572361113361465</v>
      </c>
      <c r="H45" s="19">
        <v>4252.79</v>
      </c>
      <c r="I45" s="140">
        <v>3506.9900000000002</v>
      </c>
      <c r="J45" s="247">
        <f t="shared" si="21"/>
        <v>7.6126156201831455E-2</v>
      </c>
      <c r="K45" s="215">
        <f t="shared" si="22"/>
        <v>5.7014750214773244E-2</v>
      </c>
      <c r="L45" s="52">
        <f t="shared" si="29"/>
        <v>-0.17536722951286091</v>
      </c>
      <c r="N45" s="27">
        <f t="shared" si="23"/>
        <v>1.9140468179256884</v>
      </c>
      <c r="O45" s="152">
        <f t="shared" si="24"/>
        <v>1.9871996101519165</v>
      </c>
      <c r="P45" s="52">
        <f t="shared" si="27"/>
        <v>3.8218914783655078E-2</v>
      </c>
    </row>
    <row r="46" spans="1:16" ht="20.100000000000001" customHeight="1" x14ac:dyDescent="0.25">
      <c r="A46" s="38" t="s">
        <v>193</v>
      </c>
      <c r="B46" s="19">
        <v>9686.119999999999</v>
      </c>
      <c r="C46" s="140">
        <v>9015.68</v>
      </c>
      <c r="D46" s="247">
        <f t="shared" si="19"/>
        <v>4.1363520500161864E-2</v>
      </c>
      <c r="E46" s="215">
        <f t="shared" si="20"/>
        <v>3.4853796548586218E-2</v>
      </c>
      <c r="F46" s="52">
        <f t="shared" si="28"/>
        <v>-6.9216569689411117E-2</v>
      </c>
      <c r="H46" s="19">
        <v>2687.8020000000001</v>
      </c>
      <c r="I46" s="140">
        <v>2554.4150000000004</v>
      </c>
      <c r="J46" s="247">
        <f t="shared" si="21"/>
        <v>4.8112423818621422E-2</v>
      </c>
      <c r="K46" s="215">
        <f t="shared" si="22"/>
        <v>4.1528300100619052E-2</v>
      </c>
      <c r="L46" s="52">
        <f t="shared" si="29"/>
        <v>-4.9626795426151074E-2</v>
      </c>
      <c r="N46" s="27">
        <f t="shared" si="23"/>
        <v>2.7749005793857604</v>
      </c>
      <c r="O46" s="152">
        <f t="shared" si="24"/>
        <v>2.8333026460566484</v>
      </c>
      <c r="P46" s="52">
        <f t="shared" si="27"/>
        <v>2.104654383106425E-2</v>
      </c>
    </row>
    <row r="47" spans="1:16" ht="20.100000000000001" customHeight="1" x14ac:dyDescent="0.25">
      <c r="A47" s="38" t="s">
        <v>199</v>
      </c>
      <c r="B47" s="19">
        <v>4137.7300000000005</v>
      </c>
      <c r="C47" s="140">
        <v>7722.5999999999995</v>
      </c>
      <c r="D47" s="247">
        <f t="shared" si="19"/>
        <v>1.7669725305812317E-2</v>
      </c>
      <c r="E47" s="215">
        <f t="shared" si="20"/>
        <v>2.9854867212025262E-2</v>
      </c>
      <c r="F47" s="52">
        <f t="shared" si="28"/>
        <v>0.8663856752373883</v>
      </c>
      <c r="H47" s="19">
        <v>1055.0669999999998</v>
      </c>
      <c r="I47" s="140">
        <v>1893.7169999999999</v>
      </c>
      <c r="J47" s="247">
        <f t="shared" si="21"/>
        <v>1.8886000777230405E-2</v>
      </c>
      <c r="K47" s="215">
        <f t="shared" si="22"/>
        <v>3.0787028686272193E-2</v>
      </c>
      <c r="L47" s="52">
        <f t="shared" si="29"/>
        <v>0.79487842952153775</v>
      </c>
      <c r="N47" s="27">
        <f t="shared" si="23"/>
        <v>2.5498691311419535</v>
      </c>
      <c r="O47" s="152">
        <f t="shared" si="24"/>
        <v>2.4521754331442778</v>
      </c>
      <c r="P47" s="52">
        <f t="shared" si="27"/>
        <v>-3.8313220394147744E-2</v>
      </c>
    </row>
    <row r="48" spans="1:16" ht="20.100000000000001" customHeight="1" x14ac:dyDescent="0.25">
      <c r="A48" s="38" t="s">
        <v>192</v>
      </c>
      <c r="B48" s="19">
        <v>5575.3400000000011</v>
      </c>
      <c r="C48" s="140">
        <v>5656.47</v>
      </c>
      <c r="D48" s="247">
        <f t="shared" si="19"/>
        <v>2.3808882234101221E-2</v>
      </c>
      <c r="E48" s="215">
        <f t="shared" si="20"/>
        <v>2.1867397086318668E-2</v>
      </c>
      <c r="F48" s="52">
        <f t="shared" si="28"/>
        <v>1.4551578917160062E-2</v>
      </c>
      <c r="H48" s="19">
        <v>1605.626</v>
      </c>
      <c r="I48" s="140">
        <v>1648.934</v>
      </c>
      <c r="J48" s="247">
        <f t="shared" si="21"/>
        <v>2.8741164195204047E-2</v>
      </c>
      <c r="K48" s="215">
        <f t="shared" si="22"/>
        <v>2.6807478815350741E-2</v>
      </c>
      <c r="L48" s="52">
        <f t="shared" si="29"/>
        <v>2.6972657393440312E-2</v>
      </c>
      <c r="N48" s="27">
        <f t="shared" si="23"/>
        <v>2.8798710033827528</v>
      </c>
      <c r="O48" s="152">
        <f t="shared" si="24"/>
        <v>2.915129046914418</v>
      </c>
      <c r="P48" s="52">
        <f t="shared" si="27"/>
        <v>1.2242924592889885E-2</v>
      </c>
    </row>
    <row r="49" spans="1:16" ht="20.100000000000001" customHeight="1" x14ac:dyDescent="0.25">
      <c r="A49" s="38" t="s">
        <v>191</v>
      </c>
      <c r="B49" s="19">
        <v>6159.0899999999992</v>
      </c>
      <c r="C49" s="140">
        <v>6258.0200000000023</v>
      </c>
      <c r="D49" s="247">
        <f t="shared" si="19"/>
        <v>2.6301723030206309E-2</v>
      </c>
      <c r="E49" s="215">
        <f t="shared" si="20"/>
        <v>2.4192934518193147E-2</v>
      </c>
      <c r="F49" s="52">
        <f t="shared" si="28"/>
        <v>1.6062437795194263E-2</v>
      </c>
      <c r="H49" s="19">
        <v>1686.9259999999997</v>
      </c>
      <c r="I49" s="140">
        <v>1579.9370000000001</v>
      </c>
      <c r="J49" s="247">
        <f t="shared" si="21"/>
        <v>3.0196457426049886E-2</v>
      </c>
      <c r="K49" s="215">
        <f t="shared" si="22"/>
        <v>2.5685762836528816E-2</v>
      </c>
      <c r="L49" s="52">
        <f t="shared" si="29"/>
        <v>-6.3422461921862364E-2</v>
      </c>
      <c r="N49" s="27">
        <f t="shared" ref="N49" si="30">(H49/B49)*10</f>
        <v>2.7389208470731874</v>
      </c>
      <c r="O49" s="152">
        <f t="shared" ref="O49" si="31">(I49/C49)*10</f>
        <v>2.524659556856641</v>
      </c>
      <c r="P49" s="52">
        <f t="shared" ref="P49" si="32">(O49-N49)/N49</f>
        <v>-7.822836152622159E-2</v>
      </c>
    </row>
    <row r="50" spans="1:16" ht="20.100000000000001" customHeight="1" x14ac:dyDescent="0.25">
      <c r="A50" s="38" t="s">
        <v>198</v>
      </c>
      <c r="B50" s="19">
        <v>3660.21</v>
      </c>
      <c r="C50" s="140">
        <v>4100.0200000000004</v>
      </c>
      <c r="D50" s="247">
        <f t="shared" si="19"/>
        <v>1.5630528154709777E-2</v>
      </c>
      <c r="E50" s="215">
        <f t="shared" si="20"/>
        <v>1.5850303352063791E-2</v>
      </c>
      <c r="F50" s="52">
        <f t="shared" si="28"/>
        <v>0.12015977225350469</v>
      </c>
      <c r="H50" s="19">
        <v>979.28999999999985</v>
      </c>
      <c r="I50" s="140">
        <v>1075.2030000000002</v>
      </c>
      <c r="J50" s="247">
        <f t="shared" si="21"/>
        <v>1.752957082453907E-2</v>
      </c>
      <c r="K50" s="215">
        <f t="shared" si="22"/>
        <v>1.7480069938943323E-2</v>
      </c>
      <c r="L50" s="52">
        <f t="shared" si="29"/>
        <v>9.7941365683301543E-2</v>
      </c>
      <c r="N50" s="27">
        <f t="shared" si="23"/>
        <v>2.6755022252821554</v>
      </c>
      <c r="O50" s="152">
        <f t="shared" si="24"/>
        <v>2.6224335491046387</v>
      </c>
      <c r="P50" s="52">
        <f t="shared" si="27"/>
        <v>-1.9835033466257049E-2</v>
      </c>
    </row>
    <row r="51" spans="1:16" ht="20.100000000000001" customHeight="1" x14ac:dyDescent="0.25">
      <c r="A51" s="38" t="s">
        <v>204</v>
      </c>
      <c r="B51" s="19">
        <v>1216.2899999999997</v>
      </c>
      <c r="C51" s="140">
        <v>2086.7700000000009</v>
      </c>
      <c r="D51" s="247">
        <f t="shared" si="19"/>
        <v>5.1940339732670943E-3</v>
      </c>
      <c r="E51" s="215">
        <f t="shared" si="20"/>
        <v>8.0672624831064649E-3</v>
      </c>
      <c r="F51" s="52">
        <f t="shared" si="28"/>
        <v>0.71568458180203842</v>
      </c>
      <c r="H51" s="19">
        <v>258.02599999999995</v>
      </c>
      <c r="I51" s="140">
        <v>491.86999999999995</v>
      </c>
      <c r="J51" s="247">
        <f t="shared" si="21"/>
        <v>4.6187391289327145E-3</v>
      </c>
      <c r="K51" s="215">
        <f t="shared" si="22"/>
        <v>7.9965569300569743E-3</v>
      </c>
      <c r="L51" s="52">
        <f t="shared" si="29"/>
        <v>0.90628076240378885</v>
      </c>
      <c r="N51" s="27">
        <f t="shared" ref="N51" si="33">(H51/B51)*10</f>
        <v>2.1214184117274666</v>
      </c>
      <c r="O51" s="152">
        <f t="shared" ref="O51" si="34">(I51/C51)*10</f>
        <v>2.3570877480508141</v>
      </c>
      <c r="P51" s="52">
        <f t="shared" ref="P51" si="35">(O51-N51)/N51</f>
        <v>0.11109045486761966</v>
      </c>
    </row>
    <row r="52" spans="1:16" ht="20.100000000000001" customHeight="1" x14ac:dyDescent="0.25">
      <c r="A52" s="38" t="s">
        <v>205</v>
      </c>
      <c r="B52" s="19">
        <v>1668.4499999999998</v>
      </c>
      <c r="C52" s="140">
        <v>2119.2699999999995</v>
      </c>
      <c r="D52" s="247">
        <f t="shared" si="19"/>
        <v>7.1249340064437634E-3</v>
      </c>
      <c r="E52" s="215">
        <f t="shared" si="20"/>
        <v>8.1929045187409382E-3</v>
      </c>
      <c r="F52" s="52">
        <f t="shared" si="28"/>
        <v>0.2702028829152805</v>
      </c>
      <c r="H52" s="19">
        <v>358.68899999999996</v>
      </c>
      <c r="I52" s="140">
        <v>477.79500000000007</v>
      </c>
      <c r="J52" s="247">
        <f t="shared" si="21"/>
        <v>6.4206355926059644E-3</v>
      </c>
      <c r="K52" s="215">
        <f t="shared" si="22"/>
        <v>7.7677331782718467E-3</v>
      </c>
      <c r="L52" s="52">
        <f t="shared" si="29"/>
        <v>0.3320592490988018</v>
      </c>
      <c r="N52" s="27">
        <f t="shared" ref="N52:N53" si="36">(H52/B52)*10</f>
        <v>2.1498336779645779</v>
      </c>
      <c r="O52" s="152">
        <f t="shared" ref="O52:O53" si="37">(I52/C52)*10</f>
        <v>2.2545263227432097</v>
      </c>
      <c r="P52" s="52">
        <f t="shared" ref="P52:P53" si="38">(O52-N52)/N52</f>
        <v>4.8698020619787133E-2</v>
      </c>
    </row>
    <row r="53" spans="1:16" ht="20.100000000000001" customHeight="1" x14ac:dyDescent="0.25">
      <c r="A53" s="38" t="s">
        <v>203</v>
      </c>
      <c r="B53" s="19">
        <v>1534.5899999999997</v>
      </c>
      <c r="C53" s="140">
        <v>1657.7799999999997</v>
      </c>
      <c r="D53" s="247">
        <f t="shared" si="19"/>
        <v>6.5532994557514664E-3</v>
      </c>
      <c r="E53" s="215">
        <f t="shared" si="20"/>
        <v>6.4088262718192358E-3</v>
      </c>
      <c r="F53" s="52">
        <f t="shared" si="28"/>
        <v>8.0275513329293224E-2</v>
      </c>
      <c r="H53" s="19">
        <v>305.86300000000011</v>
      </c>
      <c r="I53" s="140">
        <v>322.62599999999998</v>
      </c>
      <c r="J53" s="247">
        <f t="shared" si="21"/>
        <v>5.4750350979852714E-3</v>
      </c>
      <c r="K53" s="215">
        <f t="shared" si="22"/>
        <v>5.2450793423395644E-3</v>
      </c>
      <c r="L53" s="52">
        <f t="shared" si="29"/>
        <v>5.4805582891686334E-2</v>
      </c>
      <c r="N53" s="27">
        <f t="shared" si="36"/>
        <v>1.9931251995647057</v>
      </c>
      <c r="O53" s="152">
        <f t="shared" si="37"/>
        <v>1.9461327799828687</v>
      </c>
      <c r="P53" s="52">
        <f t="shared" si="38"/>
        <v>-2.3577254249808301E-2</v>
      </c>
    </row>
    <row r="54" spans="1:16" ht="20.100000000000001" customHeight="1" x14ac:dyDescent="0.25">
      <c r="A54" s="38" t="s">
        <v>202</v>
      </c>
      <c r="B54" s="19">
        <v>1219.23</v>
      </c>
      <c r="C54" s="140">
        <v>956.79</v>
      </c>
      <c r="D54" s="247">
        <f t="shared" si="19"/>
        <v>5.2065889230581862E-3</v>
      </c>
      <c r="E54" s="215">
        <f t="shared" si="20"/>
        <v>3.6988628699911492E-3</v>
      </c>
      <c r="F54" s="52">
        <f t="shared" si="28"/>
        <v>-0.21525060899092055</v>
      </c>
      <c r="H54" s="19">
        <v>316.11000000000007</v>
      </c>
      <c r="I54" s="140">
        <v>219.22</v>
      </c>
      <c r="J54" s="247">
        <f t="shared" si="21"/>
        <v>5.6584593259862218E-3</v>
      </c>
      <c r="K54" s="215">
        <f t="shared" si="22"/>
        <v>3.5639604167912054E-3</v>
      </c>
      <c r="L54" s="52">
        <f t="shared" si="29"/>
        <v>-0.30650722849640966</v>
      </c>
      <c r="N54" s="27">
        <f t="shared" ref="N54" si="39">(H54/B54)*10</f>
        <v>2.5927019512315153</v>
      </c>
      <c r="O54" s="152">
        <f t="shared" ref="O54" si="40">(I54/C54)*10</f>
        <v>2.2912028762842422</v>
      </c>
      <c r="P54" s="52">
        <f t="shared" ref="P54" si="41">(O54-N54)/N54</f>
        <v>-0.1162875951877396</v>
      </c>
    </row>
    <row r="55" spans="1:16" ht="20.100000000000001" customHeight="1" x14ac:dyDescent="0.25">
      <c r="A55" s="38" t="s">
        <v>200</v>
      </c>
      <c r="B55" s="19">
        <v>389.63</v>
      </c>
      <c r="C55" s="140">
        <v>145.94999999999999</v>
      </c>
      <c r="D55" s="247">
        <f t="shared" si="19"/>
        <v>1.6638724786063016E-3</v>
      </c>
      <c r="E55" s="215">
        <f t="shared" si="20"/>
        <v>5.6422938771852576E-4</v>
      </c>
      <c r="F55" s="52">
        <f t="shared" si="28"/>
        <v>-0.62541385416934014</v>
      </c>
      <c r="H55" s="19">
        <v>133.05600000000001</v>
      </c>
      <c r="I55" s="140">
        <v>60.709000000000003</v>
      </c>
      <c r="J55" s="247">
        <f t="shared" si="21"/>
        <v>2.3817404197223201E-3</v>
      </c>
      <c r="K55" s="215">
        <f t="shared" si="22"/>
        <v>9.8697414899633833E-4</v>
      </c>
      <c r="L55" s="52">
        <f t="shared" si="29"/>
        <v>-0.54373346560846558</v>
      </c>
      <c r="N55" s="27">
        <f t="shared" ref="N55" si="42">(H55/B55)*10</f>
        <v>3.4149321150835412</v>
      </c>
      <c r="O55" s="152">
        <f t="shared" ref="O55" si="43">(I55/C55)*10</f>
        <v>4.1595751969852692</v>
      </c>
      <c r="P55" s="52">
        <f t="shared" ref="P55" si="44">(O55-N55)/N55</f>
        <v>0.21805501743729727</v>
      </c>
    </row>
    <row r="56" spans="1:16" ht="20.100000000000001" customHeight="1" x14ac:dyDescent="0.25">
      <c r="A56" s="38" t="s">
        <v>201</v>
      </c>
      <c r="B56" s="19">
        <v>143.06</v>
      </c>
      <c r="C56" s="140">
        <v>173.47</v>
      </c>
      <c r="D56" s="247">
        <f t="shared" si="19"/>
        <v>6.1092214867802146E-4</v>
      </c>
      <c r="E56" s="215">
        <f t="shared" si="20"/>
        <v>6.7061919758501314E-4</v>
      </c>
      <c r="F56" s="52">
        <f t="shared" ref="F56:F59" si="45">(C56-B56)/B56</f>
        <v>0.21256815322242414</v>
      </c>
      <c r="H56" s="19">
        <v>48.20600000000001</v>
      </c>
      <c r="I56" s="140">
        <v>52.153999999999996</v>
      </c>
      <c r="J56" s="247">
        <f t="shared" si="21"/>
        <v>8.6290117449144864E-4</v>
      </c>
      <c r="K56" s="215">
        <f t="shared" si="22"/>
        <v>8.4789157730740124E-4</v>
      </c>
      <c r="L56" s="52">
        <f t="shared" ref="L56:L59" si="46">(I56-H56)/H56</f>
        <v>8.1898518856573566E-2</v>
      </c>
      <c r="N56" s="27">
        <f t="shared" si="23"/>
        <v>3.3696351181322526</v>
      </c>
      <c r="O56" s="152">
        <f t="shared" si="24"/>
        <v>3.0065140946561364</v>
      </c>
      <c r="P56" s="52">
        <f t="shared" ref="P56" si="47">(O56-N56)/N56</f>
        <v>-0.10776271339354682</v>
      </c>
    </row>
    <row r="57" spans="1:16" ht="20.100000000000001" customHeight="1" x14ac:dyDescent="0.25">
      <c r="A57" s="38" t="s">
        <v>196</v>
      </c>
      <c r="B57" s="19">
        <v>94.43</v>
      </c>
      <c r="C57" s="140">
        <v>107.89000000000001</v>
      </c>
      <c r="D57" s="247">
        <f t="shared" si="19"/>
        <v>4.0325303019478239E-4</v>
      </c>
      <c r="E57" s="215">
        <f t="shared" si="20"/>
        <v>4.1709289921858001E-4</v>
      </c>
      <c r="F57" s="52">
        <f t="shared" si="45"/>
        <v>0.14253944720957329</v>
      </c>
      <c r="H57" s="19">
        <v>33.961999999999996</v>
      </c>
      <c r="I57" s="140">
        <v>37.966999999999992</v>
      </c>
      <c r="J57" s="247">
        <f t="shared" si="21"/>
        <v>6.0792950437867836E-4</v>
      </c>
      <c r="K57" s="215">
        <f t="shared" si="22"/>
        <v>6.1724698998408744E-4</v>
      </c>
      <c r="L57" s="52">
        <f t="shared" si="46"/>
        <v>0.11792591720157812</v>
      </c>
      <c r="N57" s="27">
        <f t="shared" ref="N57:N59" si="48">(H57/B57)*10</f>
        <v>3.5965265275865717</v>
      </c>
      <c r="O57" s="152">
        <f t="shared" ref="O57:O59" si="49">(I57/C57)*10</f>
        <v>3.51904717768097</v>
      </c>
      <c r="P57" s="52">
        <f t="shared" ref="P57:P59" si="50">(O57-N57)/N57</f>
        <v>-2.1542827311659993E-2</v>
      </c>
    </row>
    <row r="58" spans="1:16" ht="20.100000000000001" customHeight="1" x14ac:dyDescent="0.25">
      <c r="A58" s="38" t="s">
        <v>207</v>
      </c>
      <c r="B58" s="19">
        <v>168.47</v>
      </c>
      <c r="C58" s="140">
        <v>128.14000000000001</v>
      </c>
      <c r="D58" s="247">
        <f t="shared" si="19"/>
        <v>7.1943278615815929E-4</v>
      </c>
      <c r="E58" s="215">
        <f t="shared" si="20"/>
        <v>4.9537755219083177E-4</v>
      </c>
      <c r="F58" s="52">
        <f t="shared" si="45"/>
        <v>-0.23938980233869522</v>
      </c>
      <c r="H58" s="19">
        <v>41.069000000000003</v>
      </c>
      <c r="I58" s="140">
        <v>26.605999999999998</v>
      </c>
      <c r="J58" s="247">
        <f t="shared" si="21"/>
        <v>7.351468351489295E-4</v>
      </c>
      <c r="K58" s="215">
        <f t="shared" si="22"/>
        <v>4.3254598507958583E-4</v>
      </c>
      <c r="L58" s="52">
        <f t="shared" si="46"/>
        <v>-0.35216343227251706</v>
      </c>
      <c r="N58" s="27">
        <f t="shared" ref="N58" si="51">(H58/B58)*10</f>
        <v>2.4377634000118715</v>
      </c>
      <c r="O58" s="152">
        <f t="shared" ref="O58" si="52">(I58/C58)*10</f>
        <v>2.0763227719681594</v>
      </c>
      <c r="P58" s="52">
        <f t="shared" ref="P58" si="53">(O58-N58)/N58</f>
        <v>-0.14826731258741188</v>
      </c>
    </row>
    <row r="59" spans="1:16" ht="20.100000000000001" customHeight="1" x14ac:dyDescent="0.25">
      <c r="A59" s="38" t="s">
        <v>208</v>
      </c>
      <c r="B59" s="19">
        <v>20.09</v>
      </c>
      <c r="C59" s="140">
        <v>37.529999999999994</v>
      </c>
      <c r="D59" s="247">
        <f t="shared" si="19"/>
        <v>8.5792156905783947E-5</v>
      </c>
      <c r="E59" s="215">
        <f t="shared" si="20"/>
        <v>1.4508755684190661E-4</v>
      </c>
      <c r="F59" s="52">
        <f t="shared" si="45"/>
        <v>0.8680935788949723</v>
      </c>
      <c r="H59" s="19">
        <v>9.8550000000000004</v>
      </c>
      <c r="I59" s="140">
        <v>20.228999999999996</v>
      </c>
      <c r="J59" s="247">
        <f t="shared" si="21"/>
        <v>1.7640731598998516E-4</v>
      </c>
      <c r="K59" s="215">
        <f t="shared" si="22"/>
        <v>3.2887216162425545E-4</v>
      </c>
      <c r="L59" s="52">
        <f t="shared" si="46"/>
        <v>1.0526636225266357</v>
      </c>
      <c r="N59" s="27">
        <f t="shared" si="48"/>
        <v>4.9054255848680937</v>
      </c>
      <c r="O59" s="152">
        <f t="shared" si="49"/>
        <v>5.390087929656274</v>
      </c>
      <c r="P59" s="52">
        <f t="shared" si="50"/>
        <v>9.8801283681324639E-2</v>
      </c>
    </row>
    <row r="60" spans="1:16" ht="20.100000000000001" customHeight="1" x14ac:dyDescent="0.25">
      <c r="A60" s="38" t="s">
        <v>225</v>
      </c>
      <c r="B60" s="19">
        <v>11.12</v>
      </c>
      <c r="C60" s="140">
        <v>15.77</v>
      </c>
      <c r="D60" s="247">
        <f t="shared" si="19"/>
        <v>4.748674886970221E-5</v>
      </c>
      <c r="E60" s="215">
        <f t="shared" si="20"/>
        <v>6.0965381598637553E-5</v>
      </c>
      <c r="F60" s="52">
        <f t="shared" ref="F60:F61" si="54">(C60-B60)/B60</f>
        <v>0.41816546762589935</v>
      </c>
      <c r="H60" s="19">
        <v>7.9150000000000009</v>
      </c>
      <c r="I60" s="140">
        <v>13.090999999999999</v>
      </c>
      <c r="J60" s="247">
        <f t="shared" si="21"/>
        <v>1.4168076164999824E-4</v>
      </c>
      <c r="K60" s="215">
        <f t="shared" si="22"/>
        <v>2.1282641098537391E-4</v>
      </c>
      <c r="L60" s="52">
        <f t="shared" ref="L60:L61" si="55">(I60-H60)/H60</f>
        <v>0.6539481996209725</v>
      </c>
      <c r="N60" s="27">
        <f t="shared" ref="N60:N61" si="56">(H60/B60)*10</f>
        <v>7.1178057553956853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217.5899999999674</v>
      </c>
      <c r="C61" s="140">
        <f>C62-SUM(C39:C60)</f>
        <v>120.99000000001979</v>
      </c>
      <c r="D61" s="247">
        <f t="shared" si="19"/>
        <v>9.2919439627310758E-4</v>
      </c>
      <c r="E61" s="215">
        <f t="shared" si="20"/>
        <v>4.6773630435132307E-4</v>
      </c>
      <c r="F61" s="52">
        <f t="shared" si="54"/>
        <v>-0.44395422583741018</v>
      </c>
      <c r="H61" s="19">
        <f>H62-SUM(H39:H60)</f>
        <v>63.952000000004773</v>
      </c>
      <c r="I61" s="140">
        <f>I62-SUM(I39:I60)</f>
        <v>42.139000000010128</v>
      </c>
      <c r="J61" s="247">
        <f t="shared" si="21"/>
        <v>1.1447590737891805E-3</v>
      </c>
      <c r="K61" s="215">
        <f t="shared" si="22"/>
        <v>6.8507311378159246E-4</v>
      </c>
      <c r="L61" s="52">
        <f t="shared" si="55"/>
        <v>-0.3410839379533559</v>
      </c>
      <c r="N61" s="27">
        <f t="shared" si="56"/>
        <v>2.9391056574297698</v>
      </c>
      <c r="O61" s="152">
        <f t="shared" ref="O61" si="58">(I61/C61)*10</f>
        <v>3.4828498222996314</v>
      </c>
      <c r="P61" s="52">
        <f t="shared" si="57"/>
        <v>0.18500327250751597</v>
      </c>
    </row>
    <row r="62" spans="1:16" ht="26.25" customHeight="1" thickBot="1" x14ac:dyDescent="0.3">
      <c r="A62" s="12" t="s">
        <v>18</v>
      </c>
      <c r="B62" s="17">
        <v>234170.59</v>
      </c>
      <c r="C62" s="145">
        <v>258671.39</v>
      </c>
      <c r="D62" s="253">
        <f>SUM(D39:D61)</f>
        <v>0.99999999999999978</v>
      </c>
      <c r="E62" s="254">
        <f>SUM(E39:E61)</f>
        <v>1</v>
      </c>
      <c r="F62" s="57">
        <f t="shared" si="25"/>
        <v>0.10462799790528785</v>
      </c>
      <c r="G62" s="1"/>
      <c r="H62" s="17">
        <v>55865.03</v>
      </c>
      <c r="I62" s="145">
        <v>61510.223000000005</v>
      </c>
      <c r="J62" s="253">
        <f>SUM(J39:J61)</f>
        <v>1.0000000000000002</v>
      </c>
      <c r="K62" s="254">
        <f>SUM(K39:K61)</f>
        <v>1</v>
      </c>
      <c r="L62" s="57">
        <f t="shared" si="26"/>
        <v>0.10105056777021344</v>
      </c>
      <c r="M62" s="1"/>
      <c r="N62" s="29">
        <f t="shared" si="23"/>
        <v>2.3856552609787589</v>
      </c>
      <c r="O62" s="146">
        <f t="shared" si="24"/>
        <v>2.3779291169386765</v>
      </c>
      <c r="P62" s="57">
        <f t="shared" si="8"/>
        <v>-3.2385836153512957E-3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L37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155</v>
      </c>
      <c r="B68" s="39">
        <v>101285.02999999998</v>
      </c>
      <c r="C68" s="147">
        <v>95318.489999999962</v>
      </c>
      <c r="D68" s="247">
        <f>B68/$B$96</f>
        <v>0.23391419216579246</v>
      </c>
      <c r="E68" s="246">
        <f>C68/$C$96</f>
        <v>0.22196503129111461</v>
      </c>
      <c r="F68" s="61">
        <f t="shared" ref="F68:F76" si="59">(C68-B68)/B68</f>
        <v>-5.8908409268378786E-2</v>
      </c>
      <c r="H68" s="19">
        <v>24318.221000000001</v>
      </c>
      <c r="I68" s="147">
        <v>23828.511000000002</v>
      </c>
      <c r="J68" s="261">
        <f>H68/$H$96</f>
        <v>0.22527637629780195</v>
      </c>
      <c r="K68" s="246">
        <f>I68/$I$96</f>
        <v>0.21063382963815375</v>
      </c>
      <c r="L68" s="61">
        <f t="shared" ref="L68:L76" si="60">(I68-H68)/H68</f>
        <v>-2.0137575030673465E-2</v>
      </c>
      <c r="N68" s="41">
        <f t="shared" ref="N68:N96" si="61">(H68/B68)*10</f>
        <v>2.4009689289720311</v>
      </c>
      <c r="O68" s="149">
        <f t="shared" ref="O68:O96" si="62">(I68/C68)*10</f>
        <v>2.4998833909349605</v>
      </c>
      <c r="P68" s="61">
        <f t="shared" si="8"/>
        <v>4.1197726788276011E-2</v>
      </c>
    </row>
    <row r="69" spans="1:16" ht="20.100000000000001" customHeight="1" x14ac:dyDescent="0.25">
      <c r="A69" s="38" t="s">
        <v>153</v>
      </c>
      <c r="B69" s="19">
        <v>81402.680000000022</v>
      </c>
      <c r="C69" s="140">
        <v>75838.73000000001</v>
      </c>
      <c r="D69" s="247">
        <f t="shared" ref="D69:D95" si="63">B69/$B$96</f>
        <v>0.18799660850503297</v>
      </c>
      <c r="E69" s="215">
        <f t="shared" ref="E69:E95" si="64">C69/$C$96</f>
        <v>0.17660315514364949</v>
      </c>
      <c r="F69" s="52">
        <f t="shared" si="59"/>
        <v>-6.8350943728142738E-2</v>
      </c>
      <c r="H69" s="19">
        <v>19723.86</v>
      </c>
      <c r="I69" s="140">
        <v>19660.534</v>
      </c>
      <c r="J69" s="262">
        <f t="shared" ref="J69:J95" si="65">H69/$H$96</f>
        <v>0.1827156561906878</v>
      </c>
      <c r="K69" s="215">
        <f t="shared" ref="K69:K96" si="66">I69/$I$96</f>
        <v>0.17379069842639891</v>
      </c>
      <c r="L69" s="52">
        <f t="shared" si="60"/>
        <v>-3.210629156767536E-3</v>
      </c>
      <c r="N69" s="40">
        <f t="shared" si="61"/>
        <v>2.4229988496693222</v>
      </c>
      <c r="O69" s="143">
        <f t="shared" si="62"/>
        <v>2.5924134014374971</v>
      </c>
      <c r="P69" s="52">
        <f t="shared" si="8"/>
        <v>6.9919369458757957E-2</v>
      </c>
    </row>
    <row r="70" spans="1:16" ht="20.100000000000001" customHeight="1" x14ac:dyDescent="0.25">
      <c r="A70" s="38" t="s">
        <v>154</v>
      </c>
      <c r="B70" s="19">
        <v>82840.209999999992</v>
      </c>
      <c r="C70" s="140">
        <v>75754.069999999992</v>
      </c>
      <c r="D70" s="247">
        <f t="shared" si="63"/>
        <v>0.19131653316383085</v>
      </c>
      <c r="E70" s="215">
        <f t="shared" si="64"/>
        <v>0.176406010187313</v>
      </c>
      <c r="F70" s="52">
        <f t="shared" si="59"/>
        <v>-8.5539860413197888E-2</v>
      </c>
      <c r="H70" s="19">
        <v>19505.655999999999</v>
      </c>
      <c r="I70" s="140">
        <v>18543.415999999997</v>
      </c>
      <c r="J70" s="262">
        <f t="shared" si="65"/>
        <v>0.18069428273521643</v>
      </c>
      <c r="K70" s="215">
        <f t="shared" si="66"/>
        <v>0.16391585385479662</v>
      </c>
      <c r="L70" s="52">
        <f t="shared" si="60"/>
        <v>-4.933133240943046E-2</v>
      </c>
      <c r="N70" s="40">
        <f t="shared" si="61"/>
        <v>2.354612089950038</v>
      </c>
      <c r="O70" s="143">
        <f t="shared" si="62"/>
        <v>2.447844188437664</v>
      </c>
      <c r="P70" s="52">
        <f t="shared" si="8"/>
        <v>3.9595523562271487E-2</v>
      </c>
    </row>
    <row r="71" spans="1:16" ht="20.100000000000001" customHeight="1" x14ac:dyDescent="0.25">
      <c r="A71" s="38" t="s">
        <v>156</v>
      </c>
      <c r="B71" s="19">
        <v>31917.67</v>
      </c>
      <c r="C71" s="140">
        <v>33815.910000000003</v>
      </c>
      <c r="D71" s="247">
        <f t="shared" si="63"/>
        <v>7.3712729253911952E-2</v>
      </c>
      <c r="E71" s="215">
        <f t="shared" si="64"/>
        <v>7.8745996933937148E-2</v>
      </c>
      <c r="F71" s="52">
        <f t="shared" si="59"/>
        <v>5.9473012911030326E-2</v>
      </c>
      <c r="H71" s="19">
        <v>9561.0589999999993</v>
      </c>
      <c r="I71" s="140">
        <v>10490.456000000002</v>
      </c>
      <c r="J71" s="262">
        <f t="shared" si="65"/>
        <v>8.8570653465542798E-2</v>
      </c>
      <c r="K71" s="215">
        <f t="shared" si="66"/>
        <v>9.2731137162978761E-2</v>
      </c>
      <c r="L71" s="52">
        <f t="shared" si="60"/>
        <v>9.7206491456647504E-2</v>
      </c>
      <c r="N71" s="40">
        <f t="shared" si="61"/>
        <v>2.9955378948400679</v>
      </c>
      <c r="O71" s="143">
        <f t="shared" si="62"/>
        <v>3.1022249586067625</v>
      </c>
      <c r="P71" s="52">
        <f t="shared" si="8"/>
        <v>3.5615327701401217E-2</v>
      </c>
    </row>
    <row r="72" spans="1:16" ht="20.100000000000001" customHeight="1" x14ac:dyDescent="0.25">
      <c r="A72" s="38" t="s">
        <v>158</v>
      </c>
      <c r="B72" s="19">
        <v>20986.370000000006</v>
      </c>
      <c r="C72" s="140">
        <v>19971.59</v>
      </c>
      <c r="D72" s="247">
        <f t="shared" si="63"/>
        <v>4.8467278777944031E-2</v>
      </c>
      <c r="E72" s="215">
        <f t="shared" si="64"/>
        <v>4.6507184485227511E-2</v>
      </c>
      <c r="F72" s="52">
        <f t="shared" si="59"/>
        <v>-4.8354241348075241E-2</v>
      </c>
      <c r="H72" s="19">
        <v>7106.0300000000007</v>
      </c>
      <c r="I72" s="140">
        <v>6794.4179999999978</v>
      </c>
      <c r="J72" s="262">
        <f t="shared" si="65"/>
        <v>6.582803438884241E-2</v>
      </c>
      <c r="K72" s="215">
        <f t="shared" si="66"/>
        <v>6.0059744543098176E-2</v>
      </c>
      <c r="L72" s="52">
        <f t="shared" si="60"/>
        <v>-4.3851770960719669E-2</v>
      </c>
      <c r="N72" s="40">
        <f t="shared" si="61"/>
        <v>3.3860214987155941</v>
      </c>
      <c r="O72" s="143">
        <f t="shared" si="62"/>
        <v>3.402041600092931</v>
      </c>
      <c r="P72" s="52">
        <f t="shared" ref="P72:P76" si="67">(O72-N72)/N72</f>
        <v>4.7312462083934593E-3</v>
      </c>
    </row>
    <row r="73" spans="1:16" ht="20.100000000000001" customHeight="1" x14ac:dyDescent="0.25">
      <c r="A73" s="38" t="s">
        <v>157</v>
      </c>
      <c r="B73" s="19">
        <v>11030.58</v>
      </c>
      <c r="C73" s="140">
        <v>17940.39</v>
      </c>
      <c r="D73" s="247">
        <f t="shared" si="63"/>
        <v>2.5474734122309561E-2</v>
      </c>
      <c r="E73" s="215">
        <f t="shared" si="64"/>
        <v>4.1777195880094209E-2</v>
      </c>
      <c r="F73" s="52">
        <f t="shared" si="59"/>
        <v>0.6264230892663849</v>
      </c>
      <c r="H73" s="19">
        <v>2587.3430000000003</v>
      </c>
      <c r="I73" s="140">
        <v>4971.6259999999993</v>
      </c>
      <c r="J73" s="262">
        <f t="shared" si="65"/>
        <v>2.3968334496157585E-2</v>
      </c>
      <c r="K73" s="215">
        <f t="shared" si="66"/>
        <v>4.3947044106474618E-2</v>
      </c>
      <c r="L73" s="52">
        <f t="shared" si="60"/>
        <v>0.92151794331095593</v>
      </c>
      <c r="N73" s="40">
        <f t="shared" ref="N73" si="68">(H73/B73)*10</f>
        <v>2.3456092064061913</v>
      </c>
      <c r="O73" s="143">
        <f t="shared" ref="O73" si="69">(I73/C73)*10</f>
        <v>2.7711917076496109</v>
      </c>
      <c r="P73" s="52">
        <f t="shared" ref="P73" si="70">(O73-N73)/N73</f>
        <v>0.18143793948330925</v>
      </c>
    </row>
    <row r="74" spans="1:16" ht="20.100000000000001" customHeight="1" x14ac:dyDescent="0.25">
      <c r="A74" s="38" t="s">
        <v>159</v>
      </c>
      <c r="B74" s="19">
        <v>28393.589999999989</v>
      </c>
      <c r="C74" s="140">
        <v>20483.34</v>
      </c>
      <c r="D74" s="247">
        <f t="shared" si="63"/>
        <v>6.5573991216043695E-2</v>
      </c>
      <c r="E74" s="215">
        <f t="shared" si="64"/>
        <v>4.7698879871539521E-2</v>
      </c>
      <c r="F74" s="52">
        <f t="shared" si="59"/>
        <v>-0.27859280915164275</v>
      </c>
      <c r="H74" s="19">
        <v>5945.4969999999967</v>
      </c>
      <c r="I74" s="140">
        <v>4687.6749999999993</v>
      </c>
      <c r="J74" s="262">
        <f t="shared" si="65"/>
        <v>5.5077220469764286E-2</v>
      </c>
      <c r="K74" s="215">
        <f t="shared" si="66"/>
        <v>4.1437038904740299E-2</v>
      </c>
      <c r="L74" s="52">
        <f t="shared" si="60"/>
        <v>-0.21155876455744543</v>
      </c>
      <c r="N74" s="40">
        <f t="shared" si="61"/>
        <v>2.0939574742045646</v>
      </c>
      <c r="O74" s="143">
        <f t="shared" si="62"/>
        <v>2.2885305814383781</v>
      </c>
      <c r="P74" s="52">
        <f t="shared" si="67"/>
        <v>9.2921231510552205E-2</v>
      </c>
    </row>
    <row r="75" spans="1:16" ht="20.100000000000001" customHeight="1" x14ac:dyDescent="0.25">
      <c r="A75" s="38" t="s">
        <v>195</v>
      </c>
      <c r="B75" s="19">
        <v>5809.43</v>
      </c>
      <c r="C75" s="140">
        <v>16751.160000000003</v>
      </c>
      <c r="D75" s="247">
        <f t="shared" si="63"/>
        <v>1.3416672981127814E-2</v>
      </c>
      <c r="E75" s="215">
        <f t="shared" si="64"/>
        <v>3.9007875109671478E-2</v>
      </c>
      <c r="F75" s="52">
        <f t="shared" si="59"/>
        <v>1.8834429539558963</v>
      </c>
      <c r="H75" s="19">
        <v>1138.472</v>
      </c>
      <c r="I75" s="140">
        <v>3780.4719999999998</v>
      </c>
      <c r="J75" s="262">
        <f t="shared" si="65"/>
        <v>1.0546447730551967E-2</v>
      </c>
      <c r="K75" s="215">
        <f t="shared" si="66"/>
        <v>3.3417753010240976E-2</v>
      </c>
      <c r="L75" s="52">
        <f t="shared" si="60"/>
        <v>2.320654350743804</v>
      </c>
      <c r="N75" s="40">
        <f t="shared" si="61"/>
        <v>1.9596965623133422</v>
      </c>
      <c r="O75" s="143">
        <f t="shared" si="62"/>
        <v>2.2568419142316105</v>
      </c>
      <c r="P75" s="52">
        <f t="shared" si="67"/>
        <v>0.15162824573591141</v>
      </c>
    </row>
    <row r="76" spans="1:16" ht="20.100000000000001" customHeight="1" x14ac:dyDescent="0.25">
      <c r="A76" s="38" t="s">
        <v>197</v>
      </c>
      <c r="B76" s="19">
        <v>13309.169999999998</v>
      </c>
      <c r="C76" s="140">
        <v>8871.98</v>
      </c>
      <c r="D76" s="247">
        <f t="shared" si="63"/>
        <v>3.0737057084815004E-2</v>
      </c>
      <c r="E76" s="215">
        <f t="shared" si="64"/>
        <v>2.0659887901226127E-2</v>
      </c>
      <c r="F76" s="52">
        <f t="shared" si="59"/>
        <v>-0.33339344226574602</v>
      </c>
      <c r="H76" s="19">
        <v>3635.1660000000002</v>
      </c>
      <c r="I76" s="140">
        <v>2568.5219999999999</v>
      </c>
      <c r="J76" s="262">
        <f t="shared" si="65"/>
        <v>3.3675038306501759E-2</v>
      </c>
      <c r="K76" s="215">
        <f t="shared" si="66"/>
        <v>2.2704634182549213E-2</v>
      </c>
      <c r="L76" s="52">
        <f t="shared" si="60"/>
        <v>-0.29342373910847541</v>
      </c>
      <c r="N76" s="40">
        <f t="shared" si="61"/>
        <v>2.731324342539768</v>
      </c>
      <c r="O76" s="143">
        <f t="shared" si="62"/>
        <v>2.8950944434049668</v>
      </c>
      <c r="P76" s="52">
        <f t="shared" si="67"/>
        <v>5.9959960929764362E-2</v>
      </c>
    </row>
    <row r="77" spans="1:16" ht="20.100000000000001" customHeight="1" x14ac:dyDescent="0.25">
      <c r="A77" s="38" t="s">
        <v>211</v>
      </c>
      <c r="B77" s="19">
        <v>4112.91</v>
      </c>
      <c r="C77" s="140">
        <v>10267.569999999998</v>
      </c>
      <c r="D77" s="247">
        <f t="shared" si="63"/>
        <v>9.4986200833490353E-3</v>
      </c>
      <c r="E77" s="215">
        <f t="shared" si="64"/>
        <v>2.3909752413552816E-2</v>
      </c>
      <c r="F77" s="52">
        <f t="shared" ref="F77:F80" si="71">(C77-B77)/B77</f>
        <v>1.4964246725554409</v>
      </c>
      <c r="H77" s="19">
        <v>849.67200000000003</v>
      </c>
      <c r="I77" s="140">
        <v>2173.2219999999993</v>
      </c>
      <c r="J77" s="262">
        <f t="shared" si="65"/>
        <v>7.8710950608478301E-3</v>
      </c>
      <c r="K77" s="215">
        <f t="shared" si="66"/>
        <v>1.9210351520239245E-2</v>
      </c>
      <c r="L77" s="52">
        <f t="shared" ref="L77:L80" si="72">(I77-H77)/H77</f>
        <v>1.5577187432326818</v>
      </c>
      <c r="N77" s="40">
        <f t="shared" si="61"/>
        <v>2.0658657738681372</v>
      </c>
      <c r="O77" s="143">
        <f t="shared" si="62"/>
        <v>2.1165884430298503</v>
      </c>
      <c r="P77" s="52">
        <f t="shared" ref="P77:P80" si="73">(O77-N77)/N77</f>
        <v>2.4552741907689246E-2</v>
      </c>
    </row>
    <row r="78" spans="1:16" ht="20.100000000000001" customHeight="1" x14ac:dyDescent="0.25">
      <c r="A78" s="38" t="s">
        <v>209</v>
      </c>
      <c r="B78" s="19">
        <v>6464.380000000001</v>
      </c>
      <c r="C78" s="140">
        <v>7826.9400000000005</v>
      </c>
      <c r="D78" s="247">
        <f t="shared" si="63"/>
        <v>1.4929256826529113E-2</v>
      </c>
      <c r="E78" s="215">
        <f t="shared" si="64"/>
        <v>1.8226337639357038E-2</v>
      </c>
      <c r="F78" s="52">
        <f t="shared" si="71"/>
        <v>0.21077968807526773</v>
      </c>
      <c r="H78" s="19">
        <v>1593.9320000000002</v>
      </c>
      <c r="I78" s="140">
        <v>1843.509</v>
      </c>
      <c r="J78" s="262">
        <f t="shared" si="65"/>
        <v>1.4765686397253652E-2</v>
      </c>
      <c r="K78" s="215">
        <f t="shared" si="66"/>
        <v>1.6295829841923532E-2</v>
      </c>
      <c r="L78" s="52">
        <f t="shared" si="72"/>
        <v>0.15657945257388631</v>
      </c>
      <c r="N78" s="40">
        <f t="shared" si="61"/>
        <v>2.4657151961982433</v>
      </c>
      <c r="O78" s="143">
        <f t="shared" si="62"/>
        <v>2.3553381014802719</v>
      </c>
      <c r="P78" s="52">
        <f t="shared" si="73"/>
        <v>-4.4764737990890452E-2</v>
      </c>
    </row>
    <row r="79" spans="1:16" ht="20.100000000000001" customHeight="1" x14ac:dyDescent="0.25">
      <c r="A79" s="38" t="s">
        <v>164</v>
      </c>
      <c r="B79" s="19">
        <v>3723.0200000000004</v>
      </c>
      <c r="C79" s="140">
        <v>3635.0499999999997</v>
      </c>
      <c r="D79" s="247">
        <f t="shared" si="63"/>
        <v>8.5981829271027412E-3</v>
      </c>
      <c r="E79" s="215">
        <f t="shared" si="64"/>
        <v>8.4648213268460962E-3</v>
      </c>
      <c r="F79" s="52">
        <f t="shared" si="71"/>
        <v>-2.3628667049868306E-2</v>
      </c>
      <c r="H79" s="19">
        <v>1529.759</v>
      </c>
      <c r="I79" s="140">
        <v>1558.2669999999996</v>
      </c>
      <c r="J79" s="262">
        <f t="shared" si="65"/>
        <v>1.4171207841599483E-2</v>
      </c>
      <c r="K79" s="215">
        <f t="shared" si="66"/>
        <v>1.3774412753224774E-2</v>
      </c>
      <c r="L79" s="52">
        <f t="shared" si="72"/>
        <v>1.8635615152451847E-2</v>
      </c>
      <c r="N79" s="40">
        <f t="shared" si="61"/>
        <v>4.1089196405069002</v>
      </c>
      <c r="O79" s="143">
        <f t="shared" si="62"/>
        <v>4.2867828503046717</v>
      </c>
      <c r="P79" s="52">
        <f t="shared" si="73"/>
        <v>4.3287098643727491E-2</v>
      </c>
    </row>
    <row r="80" spans="1:16" ht="20.100000000000001" customHeight="1" x14ac:dyDescent="0.25">
      <c r="A80" s="38" t="s">
        <v>161</v>
      </c>
      <c r="B80" s="19">
        <v>6421.45</v>
      </c>
      <c r="C80" s="140">
        <v>4468.3100000000022</v>
      </c>
      <c r="D80" s="247">
        <f t="shared" si="63"/>
        <v>1.4830111510881995E-2</v>
      </c>
      <c r="E80" s="215">
        <f t="shared" si="64"/>
        <v>1.0405206471151623E-2</v>
      </c>
      <c r="F80" s="52">
        <f t="shared" si="71"/>
        <v>-0.30415871804654676</v>
      </c>
      <c r="H80" s="19">
        <v>1776.5729999999999</v>
      </c>
      <c r="I80" s="140">
        <v>1379.3750000000005</v>
      </c>
      <c r="J80" s="262">
        <f t="shared" si="65"/>
        <v>1.6457615368678277E-2</v>
      </c>
      <c r="K80" s="215">
        <f t="shared" si="66"/>
        <v>1.2193084106561607E-2</v>
      </c>
      <c r="L80" s="52">
        <f t="shared" si="72"/>
        <v>-0.22357538924659975</v>
      </c>
      <c r="N80" s="40">
        <f t="shared" si="61"/>
        <v>2.7666228032609457</v>
      </c>
      <c r="O80" s="143">
        <f t="shared" si="62"/>
        <v>3.0870172391799136</v>
      </c>
      <c r="P80" s="52">
        <f t="shared" si="73"/>
        <v>0.11580705383521286</v>
      </c>
    </row>
    <row r="81" spans="1:16" ht="20.100000000000001" customHeight="1" x14ac:dyDescent="0.25">
      <c r="A81" s="38" t="s">
        <v>160</v>
      </c>
      <c r="B81" s="19">
        <v>199.40000000000006</v>
      </c>
      <c r="C81" s="140">
        <v>709.31999999999982</v>
      </c>
      <c r="D81" s="247">
        <f t="shared" si="63"/>
        <v>4.6050724295445281E-4</v>
      </c>
      <c r="E81" s="215">
        <f t="shared" si="64"/>
        <v>1.65177014444326E-3</v>
      </c>
      <c r="F81" s="52">
        <f t="shared" ref="F81:F94" si="74">(C81-B81)/B81</f>
        <v>2.5572718154463367</v>
      </c>
      <c r="H81" s="19">
        <v>334.40800000000013</v>
      </c>
      <c r="I81" s="140">
        <v>1265.6989999999998</v>
      </c>
      <c r="J81" s="262">
        <f t="shared" si="65"/>
        <v>3.0978508849391316E-3</v>
      </c>
      <c r="K81" s="215">
        <f t="shared" si="66"/>
        <v>1.1188236962820779E-2</v>
      </c>
      <c r="L81" s="52">
        <f t="shared" ref="L81:L94" si="75">(I81-H81)/H81</f>
        <v>2.7848945001315739</v>
      </c>
      <c r="N81" s="40">
        <f t="shared" si="61"/>
        <v>16.77071213640923</v>
      </c>
      <c r="O81" s="143">
        <f t="shared" si="62"/>
        <v>17.843836350307338</v>
      </c>
      <c r="P81" s="52">
        <f t="shared" ref="P81:P87" si="76">(O81-N81)/N81</f>
        <v>6.3987993185355224E-2</v>
      </c>
    </row>
    <row r="82" spans="1:16" ht="20.100000000000001" customHeight="1" x14ac:dyDescent="0.25">
      <c r="A82" s="38" t="s">
        <v>210</v>
      </c>
      <c r="B82" s="19">
        <v>3429.0900000000006</v>
      </c>
      <c r="C82" s="140">
        <v>5084.4599999999991</v>
      </c>
      <c r="D82" s="247">
        <f t="shared" si="63"/>
        <v>7.9193619946975134E-3</v>
      </c>
      <c r="E82" s="215">
        <f t="shared" si="64"/>
        <v>1.1840014702272569E-2</v>
      </c>
      <c r="F82" s="52">
        <f t="shared" si="74"/>
        <v>0.48274323508569278</v>
      </c>
      <c r="H82" s="19">
        <v>729.76200000000006</v>
      </c>
      <c r="I82" s="140">
        <v>1130.633</v>
      </c>
      <c r="J82" s="262">
        <f t="shared" si="65"/>
        <v>6.760286409101905E-3</v>
      </c>
      <c r="K82" s="215">
        <f t="shared" si="66"/>
        <v>9.9943113820781613E-3</v>
      </c>
      <c r="L82" s="52">
        <f t="shared" si="75"/>
        <v>0.54931744870245358</v>
      </c>
      <c r="N82" s="40">
        <f t="shared" si="61"/>
        <v>2.1281506172191453</v>
      </c>
      <c r="O82" s="143">
        <f t="shared" si="62"/>
        <v>2.2237032054534804</v>
      </c>
      <c r="P82" s="52">
        <f t="shared" si="76"/>
        <v>4.4899354144019035E-2</v>
      </c>
    </row>
    <row r="83" spans="1:16" ht="20.100000000000001" customHeight="1" x14ac:dyDescent="0.25">
      <c r="A83" s="38" t="s">
        <v>165</v>
      </c>
      <c r="B83" s="19">
        <v>4518.53</v>
      </c>
      <c r="C83" s="140">
        <v>4990.46</v>
      </c>
      <c r="D83" s="247">
        <f t="shared" si="63"/>
        <v>1.0435385117888579E-2</v>
      </c>
      <c r="E83" s="215">
        <f t="shared" si="64"/>
        <v>1.1621119995260691E-2</v>
      </c>
      <c r="F83" s="52">
        <f t="shared" si="74"/>
        <v>0.10444325920155456</v>
      </c>
      <c r="H83" s="19">
        <v>961.84400000000005</v>
      </c>
      <c r="I83" s="140">
        <v>1087.68</v>
      </c>
      <c r="J83" s="262">
        <f t="shared" si="65"/>
        <v>8.9102213062288976E-3</v>
      </c>
      <c r="K83" s="215">
        <f t="shared" si="66"/>
        <v>9.6146252621839047E-3</v>
      </c>
      <c r="L83" s="52">
        <f t="shared" si="75"/>
        <v>0.13082786813662092</v>
      </c>
      <c r="N83" s="40">
        <f t="shared" si="61"/>
        <v>2.1286657386362382</v>
      </c>
      <c r="O83" s="143">
        <f t="shared" si="62"/>
        <v>2.1795185213387143</v>
      </c>
      <c r="P83" s="52">
        <f t="shared" si="76"/>
        <v>2.3889510588475795E-2</v>
      </c>
    </row>
    <row r="84" spans="1:16" ht="20.100000000000001" customHeight="1" x14ac:dyDescent="0.25">
      <c r="A84" s="38" t="s">
        <v>216</v>
      </c>
      <c r="B84" s="19">
        <v>1962.8</v>
      </c>
      <c r="C84" s="140">
        <v>2521.66</v>
      </c>
      <c r="D84" s="247">
        <f t="shared" si="63"/>
        <v>4.5330171337562668E-3</v>
      </c>
      <c r="E84" s="215">
        <f t="shared" si="64"/>
        <v>5.8721066689742174E-3</v>
      </c>
      <c r="F84" s="52">
        <f t="shared" si="74"/>
        <v>0.28472590177297735</v>
      </c>
      <c r="H84" s="19">
        <v>556.86699999999985</v>
      </c>
      <c r="I84" s="140">
        <v>748.33900000000006</v>
      </c>
      <c r="J84" s="262">
        <f t="shared" si="65"/>
        <v>5.1586413265932588E-3</v>
      </c>
      <c r="K84" s="215">
        <f t="shared" si="66"/>
        <v>6.6149961882883213E-3</v>
      </c>
      <c r="L84" s="52">
        <f t="shared" si="75"/>
        <v>0.34383793616788255</v>
      </c>
      <c r="N84" s="40">
        <f t="shared" ref="N84" si="77">(H84/B84)*10</f>
        <v>2.8371051558997347</v>
      </c>
      <c r="O84" s="143">
        <f t="shared" ref="O84" si="78">(I84/C84)*10</f>
        <v>2.9676443295289618</v>
      </c>
      <c r="P84" s="52">
        <f t="shared" ref="P84" si="79">(O84-N84)/N84</f>
        <v>4.601139769450284E-2</v>
      </c>
    </row>
    <row r="85" spans="1:16" ht="20.100000000000001" customHeight="1" x14ac:dyDescent="0.25">
      <c r="A85" s="38" t="s">
        <v>167</v>
      </c>
      <c r="B85" s="19">
        <v>3077.9200000000005</v>
      </c>
      <c r="C85" s="140">
        <v>2846.1000000000004</v>
      </c>
      <c r="D85" s="247">
        <f t="shared" si="63"/>
        <v>7.1083473080961338E-3</v>
      </c>
      <c r="E85" s="215">
        <f t="shared" si="64"/>
        <v>6.6276194215586252E-3</v>
      </c>
      <c r="F85" s="52">
        <f t="shared" si="74"/>
        <v>-7.5317097260487645E-2</v>
      </c>
      <c r="H85" s="19">
        <v>567.52200000000005</v>
      </c>
      <c r="I85" s="140">
        <v>593.85600000000011</v>
      </c>
      <c r="J85" s="262">
        <f t="shared" si="65"/>
        <v>5.2573459065645119E-3</v>
      </c>
      <c r="K85" s="215">
        <f t="shared" si="66"/>
        <v>5.2494326453547792E-3</v>
      </c>
      <c r="L85" s="52">
        <f t="shared" si="75"/>
        <v>4.640172539566758E-2</v>
      </c>
      <c r="N85" s="40">
        <f t="shared" si="61"/>
        <v>1.8438490928939022</v>
      </c>
      <c r="O85" s="143">
        <f t="shared" si="62"/>
        <v>2.0865605565510701</v>
      </c>
      <c r="P85" s="52">
        <f t="shared" si="76"/>
        <v>0.13163304122477548</v>
      </c>
    </row>
    <row r="86" spans="1:16" ht="20.100000000000001" customHeight="1" x14ac:dyDescent="0.25">
      <c r="A86" s="38" t="s">
        <v>163</v>
      </c>
      <c r="B86" s="19">
        <v>2424.1999999999998</v>
      </c>
      <c r="C86" s="140">
        <v>1718.2200000000003</v>
      </c>
      <c r="D86" s="247">
        <f t="shared" si="63"/>
        <v>5.5986041041634106E-3</v>
      </c>
      <c r="E86" s="215">
        <f t="shared" si="64"/>
        <v>4.0011623774675736E-3</v>
      </c>
      <c r="F86" s="52">
        <f t="shared" si="74"/>
        <v>-0.29122184638231152</v>
      </c>
      <c r="H86" s="19">
        <v>822.64299999999992</v>
      </c>
      <c r="I86" s="140">
        <v>568.62200000000007</v>
      </c>
      <c r="J86" s="262">
        <f t="shared" si="65"/>
        <v>7.6207068776434203E-3</v>
      </c>
      <c r="K86" s="215">
        <f t="shared" si="66"/>
        <v>5.0263748950367176E-3</v>
      </c>
      <c r="L86" s="52">
        <f t="shared" si="75"/>
        <v>-0.30878643591448524</v>
      </c>
      <c r="N86" s="40">
        <f t="shared" si="61"/>
        <v>3.3934617605808097</v>
      </c>
      <c r="O86" s="143">
        <f t="shared" si="62"/>
        <v>3.3093666701586528</v>
      </c>
      <c r="P86" s="52">
        <f t="shared" si="76"/>
        <v>-2.4781505246065764E-2</v>
      </c>
    </row>
    <row r="87" spans="1:16" ht="20.100000000000001" customHeight="1" x14ac:dyDescent="0.25">
      <c r="A87" s="38" t="s">
        <v>162</v>
      </c>
      <c r="B87" s="19">
        <v>1652.0599999999997</v>
      </c>
      <c r="C87" s="140">
        <v>2225.2999999999997</v>
      </c>
      <c r="D87" s="247">
        <f t="shared" si="63"/>
        <v>3.815374101280506E-3</v>
      </c>
      <c r="E87" s="215">
        <f t="shared" si="64"/>
        <v>5.1819828884418695E-3</v>
      </c>
      <c r="F87" s="52">
        <f t="shared" si="74"/>
        <v>0.3469849763325788</v>
      </c>
      <c r="H87" s="19">
        <v>328.25199999999995</v>
      </c>
      <c r="I87" s="140">
        <v>545.82900000000006</v>
      </c>
      <c r="J87" s="262">
        <f t="shared" si="65"/>
        <v>3.0408236306638577E-3</v>
      </c>
      <c r="K87" s="215">
        <f t="shared" si="66"/>
        <v>4.8248945390487819E-3</v>
      </c>
      <c r="L87" s="52">
        <f t="shared" si="75"/>
        <v>0.66283526071432963</v>
      </c>
      <c r="N87" s="40">
        <f t="shared" si="61"/>
        <v>1.9869254143311987</v>
      </c>
      <c r="O87" s="143">
        <f t="shared" si="62"/>
        <v>2.4528333258437072</v>
      </c>
      <c r="P87" s="52">
        <f t="shared" si="76"/>
        <v>0.23448686505896527</v>
      </c>
    </row>
    <row r="88" spans="1:16" ht="20.100000000000001" customHeight="1" x14ac:dyDescent="0.25">
      <c r="A88" s="38" t="s">
        <v>213</v>
      </c>
      <c r="B88" s="19">
        <v>530.34</v>
      </c>
      <c r="C88" s="140">
        <v>1261.2100000000003</v>
      </c>
      <c r="D88" s="247">
        <f t="shared" si="63"/>
        <v>1.2248014605238937E-3</v>
      </c>
      <c r="E88" s="215">
        <f t="shared" si="64"/>
        <v>2.9369382279835405E-3</v>
      </c>
      <c r="F88" s="52">
        <f t="shared" si="74"/>
        <v>1.3781159256326134</v>
      </c>
      <c r="H88" s="19">
        <v>161.42600000000002</v>
      </c>
      <c r="I88" s="140">
        <v>390.01</v>
      </c>
      <c r="J88" s="262">
        <f t="shared" ref="J88" si="80">H88/$H$96</f>
        <v>1.4953998617024237E-3</v>
      </c>
      <c r="K88" s="215">
        <f t="shared" ref="K88" si="81">I88/$I$96</f>
        <v>3.4475213284277956E-3</v>
      </c>
      <c r="L88" s="52">
        <f t="shared" si="75"/>
        <v>1.4160296358703055</v>
      </c>
      <c r="N88" s="40">
        <f t="shared" ref="N88:N92" si="82">(H88/B88)*10</f>
        <v>3.0438209450541165</v>
      </c>
      <c r="O88" s="143">
        <f t="shared" ref="O88:O92" si="83">(I88/C88)*10</f>
        <v>3.0923478247080176</v>
      </c>
      <c r="P88" s="52">
        <f t="shared" ref="P88:P92" si="84">(O88-N88)/N88</f>
        <v>1.5942751078295889E-2</v>
      </c>
    </row>
    <row r="89" spans="1:16" ht="20.100000000000001" customHeight="1" x14ac:dyDescent="0.25">
      <c r="A89" s="38" t="s">
        <v>214</v>
      </c>
      <c r="B89" s="19">
        <v>2169.37</v>
      </c>
      <c r="C89" s="140">
        <v>1848.2200000000003</v>
      </c>
      <c r="D89" s="247">
        <f t="shared" si="63"/>
        <v>5.0100832379543674E-3</v>
      </c>
      <c r="E89" s="215">
        <f t="shared" si="64"/>
        <v>4.3038890999308119E-3</v>
      </c>
      <c r="F89" s="52">
        <f t="shared" si="74"/>
        <v>-0.14803837058685224</v>
      </c>
      <c r="H89" s="19">
        <v>441.55200000000002</v>
      </c>
      <c r="I89" s="140">
        <v>373.80799999999994</v>
      </c>
      <c r="J89" s="262">
        <f t="shared" si="65"/>
        <v>4.0903993144501419E-3</v>
      </c>
      <c r="K89" s="215">
        <f t="shared" si="66"/>
        <v>3.304302589002685E-3</v>
      </c>
      <c r="L89" s="52">
        <f t="shared" si="75"/>
        <v>-0.15342247345726004</v>
      </c>
      <c r="N89" s="40">
        <f t="shared" si="82"/>
        <v>2.0353927637977849</v>
      </c>
      <c r="O89" s="143">
        <f t="shared" si="83"/>
        <v>2.0225297854151556</v>
      </c>
      <c r="P89" s="52">
        <f t="shared" si="84"/>
        <v>-6.3196541775203128E-3</v>
      </c>
    </row>
    <row r="90" spans="1:16" ht="20.100000000000001" customHeight="1" x14ac:dyDescent="0.25">
      <c r="A90" s="38" t="s">
        <v>223</v>
      </c>
      <c r="B90" s="19">
        <v>1702.3700000000001</v>
      </c>
      <c r="C90" s="140">
        <v>1658.2</v>
      </c>
      <c r="D90" s="247">
        <f t="shared" si="63"/>
        <v>3.9315632657390756E-3</v>
      </c>
      <c r="E90" s="215">
        <f t="shared" si="64"/>
        <v>3.8613957783733923E-3</v>
      </c>
      <c r="F90" s="52">
        <f t="shared" si="74"/>
        <v>-2.5946180912492626E-2</v>
      </c>
      <c r="H90" s="19">
        <v>391.15400000000005</v>
      </c>
      <c r="I90" s="140">
        <v>361.07800000000003</v>
      </c>
      <c r="J90" s="262">
        <f t="shared" si="65"/>
        <v>3.6235280407390996E-3</v>
      </c>
      <c r="K90" s="215">
        <f t="shared" si="66"/>
        <v>3.1917748422503312E-3</v>
      </c>
      <c r="L90" s="52">
        <f t="shared" si="75"/>
        <v>-7.6890431901501757E-2</v>
      </c>
      <c r="N90" s="40">
        <f t="shared" si="82"/>
        <v>2.2977026145902482</v>
      </c>
      <c r="O90" s="143">
        <f t="shared" si="83"/>
        <v>2.1775298516463639</v>
      </c>
      <c r="P90" s="52">
        <f t="shared" si="84"/>
        <v>-5.2301269181135861E-2</v>
      </c>
    </row>
    <row r="91" spans="1:16" ht="20.100000000000001" customHeight="1" x14ac:dyDescent="0.25">
      <c r="A91" s="38" t="s">
        <v>226</v>
      </c>
      <c r="B91" s="19">
        <v>1701.4600000000003</v>
      </c>
      <c r="C91" s="140">
        <v>2009.01</v>
      </c>
      <c r="D91" s="247">
        <f t="shared" si="63"/>
        <v>3.9294616529452512E-3</v>
      </c>
      <c r="E91" s="215">
        <f t="shared" si="64"/>
        <v>4.6783154822759186E-3</v>
      </c>
      <c r="F91" s="52">
        <f t="shared" si="74"/>
        <v>0.18075652674761655</v>
      </c>
      <c r="H91" s="19">
        <v>240.28200000000004</v>
      </c>
      <c r="I91" s="140">
        <v>324.20299999999997</v>
      </c>
      <c r="J91" s="262">
        <f t="shared" si="65"/>
        <v>2.2258971266684536E-3</v>
      </c>
      <c r="K91" s="215">
        <f t="shared" si="66"/>
        <v>2.8658156386766405E-3</v>
      </c>
      <c r="L91" s="52">
        <f t="shared" si="75"/>
        <v>0.3492604523018783</v>
      </c>
      <c r="N91" s="40">
        <f t="shared" si="82"/>
        <v>1.4122106896430124</v>
      </c>
      <c r="O91" s="143">
        <f t="shared" si="83"/>
        <v>1.61374507842171</v>
      </c>
      <c r="P91" s="52">
        <f t="shared" si="84"/>
        <v>0.14270844305083308</v>
      </c>
    </row>
    <row r="92" spans="1:16" ht="20.100000000000001" customHeight="1" x14ac:dyDescent="0.25">
      <c r="A92" s="38" t="s">
        <v>215</v>
      </c>
      <c r="B92" s="19">
        <v>692.13999999999976</v>
      </c>
      <c r="C92" s="140">
        <v>397.90999999999997</v>
      </c>
      <c r="D92" s="247">
        <f t="shared" si="63"/>
        <v>1.5984728341950588E-3</v>
      </c>
      <c r="E92" s="215">
        <f t="shared" si="64"/>
        <v>9.2659992411805352E-4</v>
      </c>
      <c r="F92" s="52">
        <f t="shared" si="74"/>
        <v>-0.42510185800560563</v>
      </c>
      <c r="H92" s="19">
        <v>230.65699999999998</v>
      </c>
      <c r="I92" s="140">
        <v>258.41700000000003</v>
      </c>
      <c r="J92" s="262">
        <f t="shared" si="65"/>
        <v>2.1367341438225311E-3</v>
      </c>
      <c r="K92" s="215">
        <f t="shared" si="66"/>
        <v>2.2842955799295549E-3</v>
      </c>
      <c r="L92" s="52">
        <f t="shared" si="75"/>
        <v>0.12035186445674768</v>
      </c>
      <c r="N92" s="40">
        <f t="shared" si="82"/>
        <v>3.3325194324847587</v>
      </c>
      <c r="O92" s="143">
        <f t="shared" si="83"/>
        <v>6.4943580206579385</v>
      </c>
      <c r="P92" s="52">
        <f t="shared" si="84"/>
        <v>0.9487832410974667</v>
      </c>
    </row>
    <row r="93" spans="1:16" ht="20.100000000000001" customHeight="1" x14ac:dyDescent="0.25">
      <c r="A93" s="38" t="s">
        <v>166</v>
      </c>
      <c r="B93" s="19">
        <v>202.34</v>
      </c>
      <c r="C93" s="140">
        <v>642.4</v>
      </c>
      <c r="D93" s="247">
        <f t="shared" si="63"/>
        <v>4.6729706890373096E-4</v>
      </c>
      <c r="E93" s="215">
        <f t="shared" si="64"/>
        <v>1.4959357423875691E-3</v>
      </c>
      <c r="F93" s="52">
        <f t="shared" si="74"/>
        <v>2.1748542057922307</v>
      </c>
      <c r="H93" s="19">
        <v>70.734999999999999</v>
      </c>
      <c r="I93" s="140">
        <v>247.09599999999995</v>
      </c>
      <c r="J93" s="262">
        <f t="shared" si="65"/>
        <v>6.5526686666039508E-4</v>
      </c>
      <c r="K93" s="215">
        <f t="shared" si="66"/>
        <v>2.1842227895930728E-3</v>
      </c>
      <c r="L93" s="52">
        <f t="shared" si="75"/>
        <v>2.4932635894535933</v>
      </c>
      <c r="N93" s="40">
        <f t="shared" ref="N93" si="85">(H93/B93)*10</f>
        <v>3.4958485717109817</v>
      </c>
      <c r="O93" s="143">
        <f t="shared" ref="O93" si="86">(I93/C93)*10</f>
        <v>3.8464508094645073</v>
      </c>
      <c r="P93" s="52">
        <f t="shared" ref="P93" si="87">(O93-N93)/N93</f>
        <v>0.10029102535809481</v>
      </c>
    </row>
    <row r="94" spans="1:16" ht="20.100000000000001" customHeight="1" x14ac:dyDescent="0.25">
      <c r="A94" s="38" t="s">
        <v>212</v>
      </c>
      <c r="B94" s="19">
        <v>281.26</v>
      </c>
      <c r="C94" s="140">
        <v>718.43</v>
      </c>
      <c r="D94" s="247">
        <f t="shared" si="63"/>
        <v>6.4956001581428964E-4</v>
      </c>
      <c r="E94" s="215">
        <f t="shared" si="64"/>
        <v>1.6729843016866457E-3</v>
      </c>
      <c r="F94" s="52">
        <f t="shared" si="74"/>
        <v>1.5543269572637417</v>
      </c>
      <c r="H94" s="19">
        <v>88.528999999999996</v>
      </c>
      <c r="I94" s="140">
        <v>238.85</v>
      </c>
      <c r="J94" s="262">
        <f t="shared" si="65"/>
        <v>8.2010490476536527E-4</v>
      </c>
      <c r="K94" s="215">
        <f t="shared" si="66"/>
        <v>2.1113316819952794E-3</v>
      </c>
      <c r="L94" s="52">
        <f t="shared" si="75"/>
        <v>1.6979859706988671</v>
      </c>
      <c r="N94" s="40">
        <f t="shared" ref="N94" si="88">(H94/B94)*10</f>
        <v>3.1475858636137382</v>
      </c>
      <c r="O94" s="143">
        <f t="shared" ref="O94" si="89">(I94/C94)*10</f>
        <v>3.3246106092451599</v>
      </c>
      <c r="P94" s="52">
        <f t="shared" ref="P94" si="90">(O94-N94)/N94</f>
        <v>5.6241434960627244E-2</v>
      </c>
    </row>
    <row r="95" spans="1:16" ht="20.100000000000001" customHeight="1" thickBot="1" x14ac:dyDescent="0.3">
      <c r="A95" s="8" t="s">
        <v>17</v>
      </c>
      <c r="B95" s="19">
        <f>B96-SUM(B68:B94)</f>
        <v>10761.020000000019</v>
      </c>
      <c r="C95" s="140">
        <f>C96-SUM(C68:C94)</f>
        <v>9855.7800000002026</v>
      </c>
      <c r="D95" s="247">
        <f t="shared" si="63"/>
        <v>2.4852194842415909E-2</v>
      </c>
      <c r="E95" s="215">
        <f t="shared" si="64"/>
        <v>2.295083059014455E-2</v>
      </c>
      <c r="F95" s="52">
        <f>(C95-B95)/B95</f>
        <v>-8.4122137120813317E-2</v>
      </c>
      <c r="H95" s="19">
        <f>H96-SUM(H68:H94)</f>
        <v>2751.512000000017</v>
      </c>
      <c r="I95" s="140">
        <f>I96-SUM(I68:I94)</f>
        <v>2713.5310000000172</v>
      </c>
      <c r="J95" s="263">
        <f t="shared" si="65"/>
        <v>2.5489144650010436E-2</v>
      </c>
      <c r="K95" s="215">
        <f t="shared" si="66"/>
        <v>2.3986451623932883E-2</v>
      </c>
      <c r="L95" s="52">
        <f t="shared" ref="L95" si="91">(I95-H95)/H95</f>
        <v>-1.3803683211266944E-2</v>
      </c>
      <c r="N95" s="40">
        <f t="shared" si="61"/>
        <v>2.5569249011710897</v>
      </c>
      <c r="O95" s="143">
        <f t="shared" si="62"/>
        <v>2.7532382013396823</v>
      </c>
      <c r="P95" s="52">
        <f t="shared" ref="P95" si="92">(O95-N95)/N95</f>
        <v>7.6777108345528533E-2</v>
      </c>
    </row>
    <row r="96" spans="1:16" ht="26.25" customHeight="1" thickBot="1" x14ac:dyDescent="0.3">
      <c r="A96" s="12" t="s">
        <v>18</v>
      </c>
      <c r="B96" s="17">
        <v>433000.79000000015</v>
      </c>
      <c r="C96" s="145">
        <v>429430.2100000002</v>
      </c>
      <c r="D96" s="243">
        <f>SUM(D68:D95)</f>
        <v>0.99999999999999978</v>
      </c>
      <c r="E96" s="244">
        <f>SUM(E68:E95)</f>
        <v>1.0000000000000002</v>
      </c>
      <c r="F96" s="57">
        <f>(C96-B96)/B96</f>
        <v>-8.2461281421679546E-3</v>
      </c>
      <c r="G96" s="1"/>
      <c r="H96" s="17">
        <v>107948.38500000001</v>
      </c>
      <c r="I96" s="145">
        <v>113127.65399999999</v>
      </c>
      <c r="J96" s="255">
        <f t="shared" ref="J96" si="93">H96/$H$96</f>
        <v>1</v>
      </c>
      <c r="K96" s="244">
        <f t="shared" si="66"/>
        <v>1</v>
      </c>
      <c r="L96" s="57">
        <f>(I96-H96)/H96</f>
        <v>4.7979124467679483E-2</v>
      </c>
      <c r="M96" s="1"/>
      <c r="N96" s="37">
        <f t="shared" si="61"/>
        <v>2.4930297471281744</v>
      </c>
      <c r="O96" s="150">
        <f t="shared" si="62"/>
        <v>2.6343664550288617</v>
      </c>
      <c r="P96" s="57">
        <f>(O96-N96)/N96</f>
        <v>5.669274827687034E-2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47"/>
      <c r="M4" s="359" t="s">
        <v>104</v>
      </c>
      <c r="N4" s="360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138</v>
      </c>
      <c r="K5" s="344" t="str">
        <f>E5</f>
        <v>jan-nov</v>
      </c>
      <c r="L5" s="349"/>
      <c r="M5" s="350" t="str">
        <f>E5</f>
        <v>jan-nov</v>
      </c>
      <c r="N5" s="351"/>
      <c r="O5" s="131" t="str">
        <f>I5</f>
        <v>2022/2021</v>
      </c>
      <c r="Q5" s="344" t="str">
        <f>E5</f>
        <v>jan-nov</v>
      </c>
      <c r="R5" s="345"/>
      <c r="S5" s="131" t="str">
        <f>O5</f>
        <v>2022/2021</v>
      </c>
    </row>
    <row r="6" spans="1:19" ht="15.75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387505.56999999995</v>
      </c>
      <c r="F7" s="145">
        <v>391698.89999999979</v>
      </c>
      <c r="G7" s="243">
        <f>E7/E15</f>
        <v>0.37861332863514296</v>
      </c>
      <c r="H7" s="244">
        <f>F7/F15</f>
        <v>0.35976747511583679</v>
      </c>
      <c r="I7" s="164">
        <f t="shared" ref="I7:I18" si="0">(F7-E7)/E7</f>
        <v>1.0821341226139904E-2</v>
      </c>
      <c r="J7" s="1"/>
      <c r="K7" s="17">
        <v>57161.742999999995</v>
      </c>
      <c r="L7" s="145">
        <v>52437.521999999961</v>
      </c>
      <c r="M7" s="243">
        <f>K7/K15</f>
        <v>0.42333209610968897</v>
      </c>
      <c r="N7" s="244">
        <f>L7/L15</f>
        <v>0.36331394726721311</v>
      </c>
      <c r="O7" s="164">
        <f t="shared" ref="O7:O18" si="1">(L7-K7)/K7</f>
        <v>-8.2646552607747364E-2</v>
      </c>
      <c r="P7" s="1"/>
      <c r="Q7" s="187">
        <f t="shared" ref="Q7:Q18" si="2">(K7/E7)*10</f>
        <v>1.4751205511704</v>
      </c>
      <c r="R7" s="188">
        <f t="shared" ref="R7:R18" si="3">(L7/F7)*10</f>
        <v>1.3387201751140989</v>
      </c>
      <c r="S7" s="55">
        <f>(R7-Q7)/Q7</f>
        <v>-9.2467273910649114E-2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195508.00000000003</v>
      </c>
      <c r="F8" s="181">
        <v>177554.46999999991</v>
      </c>
      <c r="G8" s="245">
        <f>E8/E7</f>
        <v>0.50452952198854861</v>
      </c>
      <c r="H8" s="246">
        <f>F8/F7</f>
        <v>0.45329325663156061</v>
      </c>
      <c r="I8" s="206">
        <f t="shared" si="0"/>
        <v>-9.183015528776374E-2</v>
      </c>
      <c r="K8" s="180">
        <v>41606.373</v>
      </c>
      <c r="L8" s="181">
        <v>35381.992999999973</v>
      </c>
      <c r="M8" s="250">
        <f>K8/K7</f>
        <v>0.72787096432661269</v>
      </c>
      <c r="N8" s="246">
        <f>L8/L7</f>
        <v>0.67474570976103709</v>
      </c>
      <c r="O8" s="207">
        <f t="shared" si="1"/>
        <v>-0.14960160069708617</v>
      </c>
      <c r="Q8" s="189">
        <f t="shared" si="2"/>
        <v>2.1281161384700367</v>
      </c>
      <c r="R8" s="190">
        <f t="shared" si="3"/>
        <v>1.9927401996694305</v>
      </c>
      <c r="S8" s="182">
        <f t="shared" ref="S8:S18" si="4">(R8-Q8)/Q8</f>
        <v>-6.3613040826771688E-2</v>
      </c>
    </row>
    <row r="9" spans="1:19" ht="24" customHeight="1" x14ac:dyDescent="0.25">
      <c r="A9" s="8"/>
      <c r="B9" t="s">
        <v>37</v>
      </c>
      <c r="E9" s="19">
        <v>101580.27999999994</v>
      </c>
      <c r="F9" s="140">
        <v>101252.65000000002</v>
      </c>
      <c r="G9" s="247">
        <f>E9/E7</f>
        <v>0.26213889002937418</v>
      </c>
      <c r="H9" s="215">
        <f>F9/F7</f>
        <v>0.25849613057376492</v>
      </c>
      <c r="I9" s="182">
        <f t="shared" si="0"/>
        <v>-3.2253307433285036E-3</v>
      </c>
      <c r="K9" s="19">
        <v>10936.429999999997</v>
      </c>
      <c r="L9" s="140">
        <v>11003.369999999986</v>
      </c>
      <c r="M9" s="247">
        <f>K9/K7</f>
        <v>0.19132429184323504</v>
      </c>
      <c r="N9" s="215">
        <f>L9/L7</f>
        <v>0.20983771887618935</v>
      </c>
      <c r="O9" s="182">
        <f t="shared" si="1"/>
        <v>6.1208273632245274E-3</v>
      </c>
      <c r="Q9" s="189">
        <f t="shared" si="2"/>
        <v>1.0766292433925171</v>
      </c>
      <c r="R9" s="190">
        <f t="shared" si="3"/>
        <v>1.0867241499358273</v>
      </c>
      <c r="S9" s="182">
        <f t="shared" si="4"/>
        <v>9.376400098051069E-3</v>
      </c>
    </row>
    <row r="10" spans="1:19" ht="24" customHeight="1" thickBot="1" x14ac:dyDescent="0.3">
      <c r="A10" s="8"/>
      <c r="B10" t="s">
        <v>36</v>
      </c>
      <c r="E10" s="19">
        <v>90417.290000000008</v>
      </c>
      <c r="F10" s="140">
        <v>112891.77999999985</v>
      </c>
      <c r="G10" s="247">
        <f>E10/E7</f>
        <v>0.23333158798207732</v>
      </c>
      <c r="H10" s="215">
        <f>F10/F7</f>
        <v>0.28821061279467447</v>
      </c>
      <c r="I10" s="186">
        <f t="shared" si="0"/>
        <v>0.24856407441541151</v>
      </c>
      <c r="K10" s="19">
        <v>4618.9399999999969</v>
      </c>
      <c r="L10" s="140">
        <v>6052.1590000000006</v>
      </c>
      <c r="M10" s="247">
        <f>K10/K7</f>
        <v>8.0804743830152223E-2</v>
      </c>
      <c r="N10" s="215">
        <f>L10/L7</f>
        <v>0.11541657136277349</v>
      </c>
      <c r="O10" s="209">
        <f t="shared" si="1"/>
        <v>0.31029175525120584</v>
      </c>
      <c r="Q10" s="189">
        <f t="shared" si="2"/>
        <v>0.51084698512861826</v>
      </c>
      <c r="R10" s="190">
        <f t="shared" si="3"/>
        <v>0.53610271713317026</v>
      </c>
      <c r="S10" s="182">
        <f t="shared" si="4"/>
        <v>4.943893717644874E-2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635980.77000000072</v>
      </c>
      <c r="F11" s="145">
        <v>697056.83000000054</v>
      </c>
      <c r="G11" s="243">
        <f>E11/E15</f>
        <v>0.62138667136485692</v>
      </c>
      <c r="H11" s="244">
        <f>F11/F15</f>
        <v>0.64023252488416327</v>
      </c>
      <c r="I11" s="164">
        <f t="shared" si="0"/>
        <v>9.6034444563472821E-2</v>
      </c>
      <c r="J11" s="1"/>
      <c r="K11" s="17">
        <v>77866.391000000091</v>
      </c>
      <c r="L11" s="145">
        <v>91893.634000000166</v>
      </c>
      <c r="M11" s="243">
        <f>K11/K15</f>
        <v>0.57666790389031108</v>
      </c>
      <c r="N11" s="244">
        <f>L11/L15</f>
        <v>0.63668605273278678</v>
      </c>
      <c r="O11" s="164">
        <f t="shared" si="1"/>
        <v>0.18014502559904258</v>
      </c>
      <c r="Q11" s="191">
        <f t="shared" si="2"/>
        <v>1.2243513432017763</v>
      </c>
      <c r="R11" s="192">
        <f t="shared" si="3"/>
        <v>1.3183090681429819</v>
      </c>
      <c r="S11" s="57">
        <f t="shared" si="4"/>
        <v>7.6740819098134558E-2</v>
      </c>
    </row>
    <row r="12" spans="1:19" s="3" customFormat="1" ht="24" customHeight="1" x14ac:dyDescent="0.25">
      <c r="A12" s="46"/>
      <c r="B12" s="3" t="s">
        <v>33</v>
      </c>
      <c r="E12" s="31">
        <v>376185.56000000105</v>
      </c>
      <c r="F12" s="141">
        <v>354082.93000000063</v>
      </c>
      <c r="G12" s="247">
        <f>E12/E11</f>
        <v>0.59150461420398071</v>
      </c>
      <c r="H12" s="215">
        <f>F12/F11</f>
        <v>0.50796852532095604</v>
      </c>
      <c r="I12" s="206">
        <f t="shared" si="0"/>
        <v>-5.8754594408143554E-2</v>
      </c>
      <c r="K12" s="31">
        <v>56754.518000000091</v>
      </c>
      <c r="L12" s="141">
        <v>58306.728000000148</v>
      </c>
      <c r="M12" s="247">
        <f>K12/K11</f>
        <v>0.72887053414354375</v>
      </c>
      <c r="N12" s="215">
        <f>L12/L11</f>
        <v>0.63450236389606751</v>
      </c>
      <c r="O12" s="206">
        <f t="shared" si="1"/>
        <v>2.7349540700884023E-2</v>
      </c>
      <c r="Q12" s="189">
        <f t="shared" si="2"/>
        <v>1.5086841185504285</v>
      </c>
      <c r="R12" s="190">
        <f t="shared" si="3"/>
        <v>1.6466969475201767</v>
      </c>
      <c r="S12" s="182">
        <f t="shared" si="4"/>
        <v>9.1478943320722081E-2</v>
      </c>
    </row>
    <row r="13" spans="1:19" ht="24" customHeight="1" x14ac:dyDescent="0.25">
      <c r="A13" s="8"/>
      <c r="B13" s="3" t="s">
        <v>37</v>
      </c>
      <c r="D13" s="3"/>
      <c r="E13" s="19">
        <v>94102.099999999919</v>
      </c>
      <c r="F13" s="140">
        <v>87837.47</v>
      </c>
      <c r="G13" s="247">
        <f>E13/E11</f>
        <v>0.14796375053918662</v>
      </c>
      <c r="H13" s="215">
        <f>F13/F11</f>
        <v>0.126011920721012</v>
      </c>
      <c r="I13" s="182">
        <f t="shared" si="0"/>
        <v>-6.6572690726348541E-2</v>
      </c>
      <c r="K13" s="19">
        <v>7580.2880000000005</v>
      </c>
      <c r="L13" s="140">
        <v>7390.9250000000029</v>
      </c>
      <c r="M13" s="247">
        <f>K13/K11</f>
        <v>9.7349933683198331E-2</v>
      </c>
      <c r="N13" s="215">
        <f>L13/L11</f>
        <v>8.0429129617400799E-2</v>
      </c>
      <c r="O13" s="182">
        <f t="shared" si="1"/>
        <v>-2.4980976976072353E-2</v>
      </c>
      <c r="Q13" s="189">
        <f t="shared" si="2"/>
        <v>0.80553866491821191</v>
      </c>
      <c r="R13" s="190">
        <f t="shared" si="3"/>
        <v>0.8414319082733146</v>
      </c>
      <c r="S13" s="182">
        <f t="shared" si="4"/>
        <v>4.4558063961767751E-2</v>
      </c>
    </row>
    <row r="14" spans="1:19" ht="24" customHeight="1" thickBot="1" x14ac:dyDescent="0.3">
      <c r="A14" s="8"/>
      <c r="B14" t="s">
        <v>36</v>
      </c>
      <c r="E14" s="19">
        <v>165693.10999999981</v>
      </c>
      <c r="F14" s="140">
        <v>255136.42999999991</v>
      </c>
      <c r="G14" s="247">
        <f>E14/E11</f>
        <v>0.26053163525683271</v>
      </c>
      <c r="H14" s="215">
        <f>F14/F11</f>
        <v>0.36601955395803193</v>
      </c>
      <c r="I14" s="186">
        <f t="shared" si="0"/>
        <v>0.53981315215822911</v>
      </c>
      <c r="K14" s="19">
        <v>13531.584999999999</v>
      </c>
      <c r="L14" s="140">
        <v>26195.981000000007</v>
      </c>
      <c r="M14" s="247">
        <f>K14/K11</f>
        <v>0.17377953217325795</v>
      </c>
      <c r="N14" s="215">
        <f>L14/L11</f>
        <v>0.28506850648653159</v>
      </c>
      <c r="O14" s="209">
        <f t="shared" si="1"/>
        <v>0.93591371594680217</v>
      </c>
      <c r="Q14" s="189">
        <f t="shared" si="2"/>
        <v>0.81666552097428891</v>
      </c>
      <c r="R14" s="190">
        <f t="shared" si="3"/>
        <v>1.0267440443530553</v>
      </c>
      <c r="S14" s="182">
        <f t="shared" si="4"/>
        <v>0.25723936909708267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1023486.3400000008</v>
      </c>
      <c r="F15" s="145">
        <v>1088755.7300000002</v>
      </c>
      <c r="G15" s="243">
        <f>G7+G11</f>
        <v>0.99999999999999989</v>
      </c>
      <c r="H15" s="244">
        <f>H7+H11</f>
        <v>1</v>
      </c>
      <c r="I15" s="164">
        <f t="shared" si="0"/>
        <v>6.3771627865594552E-2</v>
      </c>
      <c r="J15" s="1"/>
      <c r="K15" s="17">
        <v>135028.13400000008</v>
      </c>
      <c r="L15" s="145">
        <v>144331.15600000013</v>
      </c>
      <c r="M15" s="243">
        <f>M7+M11</f>
        <v>1</v>
      </c>
      <c r="N15" s="244">
        <f>N7+N11</f>
        <v>0.99999999999999989</v>
      </c>
      <c r="O15" s="164">
        <f t="shared" si="1"/>
        <v>6.8896915956789054E-2</v>
      </c>
      <c r="Q15" s="191">
        <f t="shared" si="2"/>
        <v>1.3192959077499753</v>
      </c>
      <c r="R15" s="192">
        <f t="shared" si="3"/>
        <v>1.3256523205623001</v>
      </c>
      <c r="S15" s="57">
        <f t="shared" si="4"/>
        <v>4.8180342067197738E-3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571693.5600000011</v>
      </c>
      <c r="F16" s="181">
        <f t="shared" ref="F16:F17" si="5">F8+F12</f>
        <v>531637.40000000061</v>
      </c>
      <c r="G16" s="245">
        <f>E16/E15</f>
        <v>0.5585746850319474</v>
      </c>
      <c r="H16" s="246">
        <f>F16/F15</f>
        <v>0.48829814195329241</v>
      </c>
      <c r="I16" s="207">
        <f t="shared" si="0"/>
        <v>-7.006578839194974E-2</v>
      </c>
      <c r="J16" s="3"/>
      <c r="K16" s="180">
        <f t="shared" ref="K16:L18" si="6">K8+K12</f>
        <v>98360.891000000091</v>
      </c>
      <c r="L16" s="181">
        <f t="shared" si="6"/>
        <v>93688.721000000121</v>
      </c>
      <c r="M16" s="250">
        <f>K16/K15</f>
        <v>0.72844738415773436</v>
      </c>
      <c r="N16" s="246">
        <f>L16/L15</f>
        <v>0.64912333273350931</v>
      </c>
      <c r="O16" s="207">
        <f t="shared" si="1"/>
        <v>-4.7500281387243277E-2</v>
      </c>
      <c r="P16" s="3"/>
      <c r="Q16" s="189">
        <f t="shared" si="2"/>
        <v>1.7205177368099074</v>
      </c>
      <c r="R16" s="190">
        <f t="shared" si="3"/>
        <v>1.762267308507641</v>
      </c>
      <c r="S16" s="182">
        <f t="shared" si="4"/>
        <v>2.4265702587375513E-2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195682.37999999986</v>
      </c>
      <c r="F17" s="140">
        <f t="shared" si="5"/>
        <v>189090.12000000002</v>
      </c>
      <c r="G17" s="248">
        <f>E17/E15</f>
        <v>0.19119198014894825</v>
      </c>
      <c r="H17" s="215">
        <f>F17/F15</f>
        <v>0.17367543039245359</v>
      </c>
      <c r="I17" s="182">
        <f t="shared" si="0"/>
        <v>-3.3688572266955458E-2</v>
      </c>
      <c r="K17" s="19">
        <f t="shared" si="6"/>
        <v>18516.717999999997</v>
      </c>
      <c r="L17" s="140">
        <f t="shared" si="6"/>
        <v>18394.294999999991</v>
      </c>
      <c r="M17" s="247">
        <f>K17/K15</f>
        <v>0.13713229570364932</v>
      </c>
      <c r="N17" s="215">
        <f>L17/L15</f>
        <v>0.12744507499129276</v>
      </c>
      <c r="O17" s="182">
        <f t="shared" si="1"/>
        <v>-6.6114848214465522E-3</v>
      </c>
      <c r="Q17" s="189">
        <f t="shared" si="2"/>
        <v>0.94626394057553931</v>
      </c>
      <c r="R17" s="190">
        <f t="shared" si="3"/>
        <v>0.97277927582890045</v>
      </c>
      <c r="S17" s="182">
        <f t="shared" si="4"/>
        <v>2.8021077541255462E-2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256110.39999999982</v>
      </c>
      <c r="F18" s="142">
        <f>F10+F14</f>
        <v>368028.20999999973</v>
      </c>
      <c r="G18" s="249">
        <f>E18/E15</f>
        <v>0.25023333481910431</v>
      </c>
      <c r="H18" s="221">
        <f>F18/F15</f>
        <v>0.33802642765425417</v>
      </c>
      <c r="I18" s="208">
        <f t="shared" si="0"/>
        <v>0.43699049316232369</v>
      </c>
      <c r="K18" s="21">
        <f t="shared" si="6"/>
        <v>18150.524999999994</v>
      </c>
      <c r="L18" s="142">
        <f t="shared" si="6"/>
        <v>32248.140000000007</v>
      </c>
      <c r="M18" s="249">
        <f>K18/K15</f>
        <v>0.13442032013861632</v>
      </c>
      <c r="N18" s="221">
        <f>L18/L15</f>
        <v>0.22343159227519785</v>
      </c>
      <c r="O18" s="186">
        <f t="shared" si="1"/>
        <v>0.77670563248170599</v>
      </c>
      <c r="Q18" s="193">
        <f t="shared" si="2"/>
        <v>0.70869925625823893</v>
      </c>
      <c r="R18" s="194">
        <f t="shared" si="3"/>
        <v>0.87624098163562048</v>
      </c>
      <c r="S18" s="186">
        <f t="shared" si="4"/>
        <v>0.23640736729704137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82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F5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157</v>
      </c>
      <c r="B7" s="39">
        <v>163301.6</v>
      </c>
      <c r="C7" s="147">
        <v>282153.47000000003</v>
      </c>
      <c r="D7" s="247">
        <f>B7/$B$33</f>
        <v>0.15955425452966968</v>
      </c>
      <c r="E7" s="246">
        <f>C7/$C$33</f>
        <v>0.2591522250817454</v>
      </c>
      <c r="F7" s="52">
        <f>(C7-B7)/B7</f>
        <v>0.7278059124956523</v>
      </c>
      <c r="H7" s="39">
        <v>14292.997000000001</v>
      </c>
      <c r="I7" s="147">
        <v>31121.394999999997</v>
      </c>
      <c r="J7" s="247">
        <f>H7/$H$33</f>
        <v>0.10585199229665722</v>
      </c>
      <c r="K7" s="246">
        <f>I7/$I$33</f>
        <v>0.21562492716402834</v>
      </c>
      <c r="L7" s="52">
        <f>(I7-H7)/H7</f>
        <v>1.1773876395552305</v>
      </c>
      <c r="N7" s="27">
        <f t="shared" ref="N7:N33" si="0">(H7/B7)*10</f>
        <v>0.87525149784202982</v>
      </c>
      <c r="O7" s="151">
        <f t="shared" ref="O7:O33" si="1">(I7/C7)*10</f>
        <v>1.1029952954326592</v>
      </c>
      <c r="P7" s="61">
        <f>(O7-N7)/N7</f>
        <v>0.26020383644260131</v>
      </c>
    </row>
    <row r="8" spans="1:16" ht="20.100000000000001" customHeight="1" x14ac:dyDescent="0.25">
      <c r="A8" s="8" t="s">
        <v>185</v>
      </c>
      <c r="B8" s="19">
        <v>109733.08</v>
      </c>
      <c r="C8" s="140">
        <v>98535.799999999974</v>
      </c>
      <c r="D8" s="247">
        <f t="shared" ref="D8:D32" si="2">B8/$B$33</f>
        <v>0.10721499223917344</v>
      </c>
      <c r="E8" s="215">
        <f t="shared" ref="E8:E32" si="3">C8/$C$33</f>
        <v>9.0503128741283384E-2</v>
      </c>
      <c r="F8" s="52">
        <f t="shared" ref="F8:F33" si="4">(C8-B8)/B8</f>
        <v>-0.10204106182019157</v>
      </c>
      <c r="H8" s="19">
        <v>13048.552000000001</v>
      </c>
      <c r="I8" s="140">
        <v>13361.373000000001</v>
      </c>
      <c r="J8" s="247">
        <f t="shared" ref="J8:J32" si="5">H8/$H$33</f>
        <v>9.6635801839637353E-2</v>
      </c>
      <c r="K8" s="215">
        <f t="shared" ref="K8:K32" si="6">I8/$I$33</f>
        <v>9.257441962149883E-2</v>
      </c>
      <c r="L8" s="52">
        <f t="shared" ref="L8:L33" si="7">(I8-H8)/H8</f>
        <v>2.3973617915612391E-2</v>
      </c>
      <c r="N8" s="27">
        <f t="shared" si="0"/>
        <v>1.1891174475372424</v>
      </c>
      <c r="O8" s="152">
        <f t="shared" si="1"/>
        <v>1.3559917309241927</v>
      </c>
      <c r="P8" s="52">
        <f t="shared" ref="P8:P71" si="8">(O8-N8)/N8</f>
        <v>0.14033456807194306</v>
      </c>
    </row>
    <row r="9" spans="1:16" ht="20.100000000000001" customHeight="1" x14ac:dyDescent="0.25">
      <c r="A9" s="8" t="s">
        <v>155</v>
      </c>
      <c r="B9" s="19">
        <v>61509.569999999992</v>
      </c>
      <c r="C9" s="140">
        <v>52545.200000000004</v>
      </c>
      <c r="D9" s="247">
        <f t="shared" si="2"/>
        <v>6.0098085920716839E-2</v>
      </c>
      <c r="E9" s="215">
        <f t="shared" si="3"/>
        <v>4.8261697782293195E-2</v>
      </c>
      <c r="F9" s="52">
        <f t="shared" si="4"/>
        <v>-0.14573943534315048</v>
      </c>
      <c r="H9" s="19">
        <v>9531.4860000000008</v>
      </c>
      <c r="I9" s="140">
        <v>8769.5339999999997</v>
      </c>
      <c r="J9" s="247">
        <f t="shared" si="5"/>
        <v>7.0588889275474992E-2</v>
      </c>
      <c r="K9" s="215">
        <f t="shared" si="6"/>
        <v>6.0759812663040015E-2</v>
      </c>
      <c r="L9" s="52">
        <f t="shared" si="7"/>
        <v>-7.9940525538200552E-2</v>
      </c>
      <c r="N9" s="27">
        <f t="shared" si="0"/>
        <v>1.5495939900083844</v>
      </c>
      <c r="O9" s="152">
        <f t="shared" si="1"/>
        <v>1.6689505416289214</v>
      </c>
      <c r="P9" s="52">
        <f t="shared" si="8"/>
        <v>7.7024402772684505E-2</v>
      </c>
    </row>
    <row r="10" spans="1:16" ht="20.100000000000001" customHeight="1" x14ac:dyDescent="0.25">
      <c r="A10" s="8" t="s">
        <v>153</v>
      </c>
      <c r="B10" s="19">
        <v>39915.209999999992</v>
      </c>
      <c r="C10" s="140">
        <v>30273.700000000012</v>
      </c>
      <c r="D10" s="247">
        <f t="shared" si="2"/>
        <v>3.8999260117140402E-2</v>
      </c>
      <c r="E10" s="215">
        <f t="shared" si="3"/>
        <v>2.7805777885550151E-2</v>
      </c>
      <c r="F10" s="52">
        <f t="shared" si="4"/>
        <v>-0.24154977513584375</v>
      </c>
      <c r="H10" s="19">
        <v>8603.7660000000014</v>
      </c>
      <c r="I10" s="140">
        <v>8520.8329999999969</v>
      </c>
      <c r="J10" s="247">
        <f t="shared" si="5"/>
        <v>6.3718321101882372E-2</v>
      </c>
      <c r="K10" s="215">
        <f t="shared" si="6"/>
        <v>5.9036685052255809E-2</v>
      </c>
      <c r="L10" s="52">
        <f t="shared" si="7"/>
        <v>-9.6391510415328036E-3</v>
      </c>
      <c r="N10" s="27">
        <f t="shared" si="0"/>
        <v>2.1555106436869562</v>
      </c>
      <c r="O10" s="152">
        <f t="shared" si="1"/>
        <v>2.8145991405080957</v>
      </c>
      <c r="P10" s="52">
        <f t="shared" si="8"/>
        <v>0.30576907553273885</v>
      </c>
    </row>
    <row r="11" spans="1:16" ht="20.100000000000001" customHeight="1" x14ac:dyDescent="0.25">
      <c r="A11" s="8" t="s">
        <v>154</v>
      </c>
      <c r="B11" s="19">
        <v>45264.760000000017</v>
      </c>
      <c r="C11" s="140">
        <v>40449.649999999987</v>
      </c>
      <c r="D11" s="247">
        <f t="shared" si="2"/>
        <v>4.4226051908030375E-2</v>
      </c>
      <c r="E11" s="215">
        <f t="shared" si="3"/>
        <v>3.7152181049830146E-2</v>
      </c>
      <c r="F11" s="52">
        <f t="shared" si="4"/>
        <v>-0.10637657197342984</v>
      </c>
      <c r="H11" s="19">
        <v>7671.3030000000008</v>
      </c>
      <c r="I11" s="140">
        <v>7250.661000000001</v>
      </c>
      <c r="J11" s="247">
        <f t="shared" si="5"/>
        <v>5.6812626915217532E-2</v>
      </c>
      <c r="K11" s="215">
        <f t="shared" si="6"/>
        <v>5.0236284395865326E-2</v>
      </c>
      <c r="L11" s="52">
        <f t="shared" si="7"/>
        <v>-5.4833188051625618E-2</v>
      </c>
      <c r="N11" s="27">
        <f t="shared" si="0"/>
        <v>1.6947627690945446</v>
      </c>
      <c r="O11" s="152">
        <f t="shared" si="1"/>
        <v>1.7925151391915637</v>
      </c>
      <c r="P11" s="52">
        <f t="shared" si="8"/>
        <v>5.7679087527539287E-2</v>
      </c>
    </row>
    <row r="12" spans="1:16" ht="20.100000000000001" customHeight="1" x14ac:dyDescent="0.25">
      <c r="A12" s="8" t="s">
        <v>162</v>
      </c>
      <c r="B12" s="19">
        <v>87180.87</v>
      </c>
      <c r="C12" s="140">
        <v>94024.390000000014</v>
      </c>
      <c r="D12" s="247">
        <f t="shared" si="2"/>
        <v>8.5180296592917912E-2</v>
      </c>
      <c r="E12" s="215">
        <f t="shared" si="3"/>
        <v>8.6359490388170007E-2</v>
      </c>
      <c r="F12" s="52">
        <f t="shared" si="4"/>
        <v>7.8497954883909954E-2</v>
      </c>
      <c r="H12" s="19">
        <v>4887.4269999999988</v>
      </c>
      <c r="I12" s="140">
        <v>6114.75</v>
      </c>
      <c r="J12" s="247">
        <f t="shared" si="5"/>
        <v>3.6195619795797503E-2</v>
      </c>
      <c r="K12" s="215">
        <f t="shared" si="6"/>
        <v>4.2366112552995855E-2</v>
      </c>
      <c r="L12" s="52">
        <f t="shared" si="7"/>
        <v>0.25111843102720544</v>
      </c>
      <c r="N12" s="27">
        <f t="shared" si="0"/>
        <v>0.56060773424261534</v>
      </c>
      <c r="O12" s="152">
        <f t="shared" si="1"/>
        <v>0.65033657756248131</v>
      </c>
      <c r="P12" s="52">
        <f t="shared" si="8"/>
        <v>0.16005637781842275</v>
      </c>
    </row>
    <row r="13" spans="1:16" ht="20.100000000000001" customHeight="1" x14ac:dyDescent="0.25">
      <c r="A13" s="8" t="s">
        <v>158</v>
      </c>
      <c r="B13" s="19">
        <v>33971.740000000013</v>
      </c>
      <c r="C13" s="140">
        <v>30672.110000000019</v>
      </c>
      <c r="D13" s="247">
        <f t="shared" si="2"/>
        <v>3.3192177240001092E-2</v>
      </c>
      <c r="E13" s="215">
        <f t="shared" si="3"/>
        <v>2.8171709369557135E-2</v>
      </c>
      <c r="F13" s="52">
        <f t="shared" si="4"/>
        <v>-9.7128672243458614E-2</v>
      </c>
      <c r="H13" s="19">
        <v>6003.2729999999983</v>
      </c>
      <c r="I13" s="140">
        <v>6006.5670000000018</v>
      </c>
      <c r="J13" s="247">
        <f t="shared" si="5"/>
        <v>4.4459423545022088E-2</v>
      </c>
      <c r="K13" s="215">
        <f t="shared" si="6"/>
        <v>4.1616565448973505E-2</v>
      </c>
      <c r="L13" s="52">
        <f t="shared" si="7"/>
        <v>5.4870068377758398E-4</v>
      </c>
      <c r="N13" s="27">
        <f t="shared" si="0"/>
        <v>1.7671373323827382</v>
      </c>
      <c r="O13" s="152">
        <f t="shared" si="1"/>
        <v>1.9583155511635808</v>
      </c>
      <c r="P13" s="52">
        <f t="shared" si="8"/>
        <v>0.10818526397326769</v>
      </c>
    </row>
    <row r="14" spans="1:16" ht="20.100000000000001" customHeight="1" x14ac:dyDescent="0.25">
      <c r="A14" s="8" t="s">
        <v>186</v>
      </c>
      <c r="B14" s="19">
        <v>58135.629999999983</v>
      </c>
      <c r="C14" s="140">
        <v>69959.069999999992</v>
      </c>
      <c r="D14" s="247">
        <f t="shared" si="2"/>
        <v>5.6801569037062086E-2</v>
      </c>
      <c r="E14" s="215">
        <f t="shared" si="3"/>
        <v>6.425598329572052E-2</v>
      </c>
      <c r="F14" s="52">
        <f t="shared" si="4"/>
        <v>0.20337682760124923</v>
      </c>
      <c r="H14" s="19">
        <v>5440.5460000000039</v>
      </c>
      <c r="I14" s="140">
        <v>5843.5</v>
      </c>
      <c r="J14" s="247">
        <f t="shared" si="5"/>
        <v>4.0291943899632081E-2</v>
      </c>
      <c r="K14" s="215">
        <f t="shared" si="6"/>
        <v>4.0486753947983366E-2</v>
      </c>
      <c r="L14" s="52">
        <f t="shared" si="7"/>
        <v>7.4064992741536564E-2</v>
      </c>
      <c r="N14" s="27">
        <f t="shared" si="0"/>
        <v>0.93583676654058889</v>
      </c>
      <c r="O14" s="152">
        <f t="shared" si="1"/>
        <v>0.83527411099089799</v>
      </c>
      <c r="P14" s="52">
        <f t="shared" si="8"/>
        <v>-0.1074574745779977</v>
      </c>
    </row>
    <row r="15" spans="1:16" ht="20.100000000000001" customHeight="1" x14ac:dyDescent="0.25">
      <c r="A15" s="8" t="s">
        <v>192</v>
      </c>
      <c r="B15" s="19">
        <v>43283.590000000004</v>
      </c>
      <c r="C15" s="140">
        <v>66157.420000000027</v>
      </c>
      <c r="D15" s="247">
        <f t="shared" si="2"/>
        <v>4.2290344588282451E-2</v>
      </c>
      <c r="E15" s="215">
        <f t="shared" si="3"/>
        <v>6.0764245070838829E-2</v>
      </c>
      <c r="F15" s="52">
        <f t="shared" si="4"/>
        <v>0.52846425169446487</v>
      </c>
      <c r="H15" s="19">
        <v>4731.4099999999989</v>
      </c>
      <c r="I15" s="140">
        <v>5463.5310000000027</v>
      </c>
      <c r="J15" s="247">
        <f t="shared" si="5"/>
        <v>3.504017910815533E-2</v>
      </c>
      <c r="K15" s="215">
        <f t="shared" si="6"/>
        <v>3.7854134557059917E-2</v>
      </c>
      <c r="L15" s="52">
        <f t="shared" si="7"/>
        <v>0.15473632595780198</v>
      </c>
      <c r="N15" s="27">
        <f t="shared" si="0"/>
        <v>1.0931186622921061</v>
      </c>
      <c r="O15" s="152">
        <f t="shared" si="1"/>
        <v>0.82583797856687891</v>
      </c>
      <c r="P15" s="52">
        <f t="shared" si="8"/>
        <v>-0.24451204882439717</v>
      </c>
    </row>
    <row r="16" spans="1:16" ht="20.100000000000001" customHeight="1" x14ac:dyDescent="0.25">
      <c r="A16" s="8" t="s">
        <v>187</v>
      </c>
      <c r="B16" s="19">
        <v>21862.030000000006</v>
      </c>
      <c r="C16" s="140">
        <v>22987.479999999996</v>
      </c>
      <c r="D16" s="247">
        <f t="shared" si="2"/>
        <v>2.1360353475748405E-2</v>
      </c>
      <c r="E16" s="215">
        <f t="shared" si="3"/>
        <v>2.1113532968501571E-2</v>
      </c>
      <c r="F16" s="52">
        <f t="shared" si="4"/>
        <v>5.1479665886470266E-2</v>
      </c>
      <c r="H16" s="19">
        <v>4576.9009999999998</v>
      </c>
      <c r="I16" s="140">
        <v>5055.4279999999981</v>
      </c>
      <c r="J16" s="247">
        <f t="shared" si="5"/>
        <v>3.3895906463463375E-2</v>
      </c>
      <c r="K16" s="215">
        <f t="shared" si="6"/>
        <v>3.5026588438050066E-2</v>
      </c>
      <c r="L16" s="52">
        <f t="shared" si="7"/>
        <v>0.10455262195970554</v>
      </c>
      <c r="N16" s="27">
        <f t="shared" si="0"/>
        <v>2.0935388891150541</v>
      </c>
      <c r="O16" s="152">
        <f t="shared" si="1"/>
        <v>2.1992093087193547</v>
      </c>
      <c r="P16" s="52">
        <f t="shared" si="8"/>
        <v>5.0474543441114586E-2</v>
      </c>
    </row>
    <row r="17" spans="1:16" ht="20.100000000000001" customHeight="1" x14ac:dyDescent="0.25">
      <c r="A17" s="8" t="s">
        <v>196</v>
      </c>
      <c r="B17" s="19">
        <v>15651.83</v>
      </c>
      <c r="C17" s="140">
        <v>14786.68</v>
      </c>
      <c r="D17" s="247">
        <f t="shared" si="2"/>
        <v>1.5292661355890694E-2</v>
      </c>
      <c r="E17" s="215">
        <f t="shared" si="3"/>
        <v>1.3581264917889342E-2</v>
      </c>
      <c r="F17" s="52">
        <f t="shared" si="4"/>
        <v>-5.5274686729922293E-2</v>
      </c>
      <c r="H17" s="19">
        <v>4390.7880000000014</v>
      </c>
      <c r="I17" s="140">
        <v>4179.4209999999994</v>
      </c>
      <c r="J17" s="247">
        <f t="shared" si="5"/>
        <v>3.2517578892114443E-2</v>
      </c>
      <c r="K17" s="215">
        <f t="shared" si="6"/>
        <v>2.8957164314543433E-2</v>
      </c>
      <c r="L17" s="52">
        <f t="shared" si="7"/>
        <v>-4.8138739561099729E-2</v>
      </c>
      <c r="N17" s="27">
        <f t="shared" si="0"/>
        <v>2.8052873050627314</v>
      </c>
      <c r="O17" s="152">
        <f t="shared" si="1"/>
        <v>2.8264769373517238</v>
      </c>
      <c r="P17" s="52">
        <f t="shared" si="8"/>
        <v>7.5534624388565296E-3</v>
      </c>
    </row>
    <row r="18" spans="1:16" ht="20.100000000000001" customHeight="1" x14ac:dyDescent="0.25">
      <c r="A18" s="8" t="s">
        <v>190</v>
      </c>
      <c r="B18" s="19">
        <v>38370.780000000013</v>
      </c>
      <c r="C18" s="140">
        <v>21286.179999999993</v>
      </c>
      <c r="D18" s="247">
        <f t="shared" si="2"/>
        <v>3.7490270754370815E-2</v>
      </c>
      <c r="E18" s="215">
        <f t="shared" si="3"/>
        <v>1.9550923511557541E-2</v>
      </c>
      <c r="F18" s="52">
        <f t="shared" si="4"/>
        <v>-0.44525026595758582</v>
      </c>
      <c r="H18" s="19">
        <v>7092.4959999999983</v>
      </c>
      <c r="I18" s="140">
        <v>3595.4739999999997</v>
      </c>
      <c r="J18" s="247">
        <f t="shared" si="5"/>
        <v>5.2526060976299929E-2</v>
      </c>
      <c r="K18" s="215">
        <f t="shared" si="6"/>
        <v>2.4911281109672546E-2</v>
      </c>
      <c r="L18" s="52">
        <f t="shared" si="7"/>
        <v>-0.4930594250599506</v>
      </c>
      <c r="N18" s="27">
        <f t="shared" si="0"/>
        <v>1.8484106916773637</v>
      </c>
      <c r="O18" s="152">
        <f t="shared" si="1"/>
        <v>1.6891119026523316</v>
      </c>
      <c r="P18" s="52">
        <f t="shared" si="8"/>
        <v>-8.6181490803039246E-2</v>
      </c>
    </row>
    <row r="19" spans="1:16" ht="20.100000000000001" customHeight="1" x14ac:dyDescent="0.25">
      <c r="A19" s="8" t="s">
        <v>189</v>
      </c>
      <c r="B19" s="19">
        <v>23969.219999999994</v>
      </c>
      <c r="C19" s="140">
        <v>26132.440000000006</v>
      </c>
      <c r="D19" s="247">
        <f t="shared" si="2"/>
        <v>2.3419188965433577E-2</v>
      </c>
      <c r="E19" s="215">
        <f t="shared" si="3"/>
        <v>2.4002114781062973E-2</v>
      </c>
      <c r="F19" s="52">
        <f t="shared" si="4"/>
        <v>9.0249912179036801E-2</v>
      </c>
      <c r="H19" s="19">
        <v>3440.2880000000009</v>
      </c>
      <c r="I19" s="140">
        <v>3389.0179999999996</v>
      </c>
      <c r="J19" s="247">
        <f t="shared" si="5"/>
        <v>2.5478305136024469E-2</v>
      </c>
      <c r="K19" s="215">
        <f t="shared" si="6"/>
        <v>2.348084844550127E-2</v>
      </c>
      <c r="L19" s="52">
        <f t="shared" si="7"/>
        <v>-1.4902822089313841E-2</v>
      </c>
      <c r="N19" s="27">
        <f t="shared" si="0"/>
        <v>1.4352940980140372</v>
      </c>
      <c r="O19" s="152">
        <f t="shared" si="1"/>
        <v>1.29686244376721</v>
      </c>
      <c r="P19" s="52">
        <f t="shared" si="8"/>
        <v>-9.6448285015851343E-2</v>
      </c>
    </row>
    <row r="20" spans="1:16" ht="20.100000000000001" customHeight="1" x14ac:dyDescent="0.25">
      <c r="A20" s="8" t="s">
        <v>165</v>
      </c>
      <c r="B20" s="19">
        <v>28918.98</v>
      </c>
      <c r="C20" s="140">
        <v>27524.63</v>
      </c>
      <c r="D20" s="247">
        <f t="shared" si="2"/>
        <v>2.8255364893292084E-2</v>
      </c>
      <c r="E20" s="215">
        <f t="shared" si="3"/>
        <v>2.5280812988235663E-2</v>
      </c>
      <c r="F20" s="52">
        <f t="shared" si="4"/>
        <v>-4.8215739282644082E-2</v>
      </c>
      <c r="H20" s="19">
        <v>2389.7069999999994</v>
      </c>
      <c r="I20" s="140">
        <v>2490.9439999999995</v>
      </c>
      <c r="J20" s="247">
        <f t="shared" si="5"/>
        <v>1.7697845102413984E-2</v>
      </c>
      <c r="K20" s="215">
        <f t="shared" si="6"/>
        <v>1.7258532870061686E-2</v>
      </c>
      <c r="L20" s="52">
        <f t="shared" si="7"/>
        <v>4.2363770956021014E-2</v>
      </c>
      <c r="N20" s="27">
        <f t="shared" si="0"/>
        <v>0.82634553500849595</v>
      </c>
      <c r="O20" s="152">
        <f t="shared" si="1"/>
        <v>0.90498727866641604</v>
      </c>
      <c r="P20" s="52">
        <f t="shared" si="8"/>
        <v>9.5168111070039904E-2</v>
      </c>
    </row>
    <row r="21" spans="1:16" ht="20.100000000000001" customHeight="1" x14ac:dyDescent="0.25">
      <c r="A21" s="8" t="s">
        <v>193</v>
      </c>
      <c r="B21" s="19">
        <v>22136.699999999997</v>
      </c>
      <c r="C21" s="140">
        <v>19709.490000000005</v>
      </c>
      <c r="D21" s="247">
        <f t="shared" si="2"/>
        <v>2.162872051619175E-2</v>
      </c>
      <c r="E21" s="215">
        <f t="shared" si="3"/>
        <v>1.8102765805880081E-2</v>
      </c>
      <c r="F21" s="52">
        <f t="shared" si="4"/>
        <v>-0.1096464242637788</v>
      </c>
      <c r="H21" s="19">
        <v>2769.2869999999984</v>
      </c>
      <c r="I21" s="140">
        <v>2489.6460000000006</v>
      </c>
      <c r="J21" s="247">
        <f t="shared" si="5"/>
        <v>2.0508962969154252E-2</v>
      </c>
      <c r="K21" s="215">
        <f t="shared" si="6"/>
        <v>1.7249539662801579E-2</v>
      </c>
      <c r="L21" s="52">
        <f t="shared" si="7"/>
        <v>-0.10097942177896259</v>
      </c>
      <c r="N21" s="27">
        <f t="shared" si="0"/>
        <v>1.2509935988652323</v>
      </c>
      <c r="O21" s="152">
        <f t="shared" si="1"/>
        <v>1.2631711931663374</v>
      </c>
      <c r="P21" s="52">
        <f t="shared" si="8"/>
        <v>9.7343378192752631E-3</v>
      </c>
    </row>
    <row r="22" spans="1:16" ht="20.100000000000001" customHeight="1" x14ac:dyDescent="0.25">
      <c r="A22" s="8" t="s">
        <v>188</v>
      </c>
      <c r="B22" s="19">
        <v>11256.329999999996</v>
      </c>
      <c r="C22" s="140">
        <v>20491.329999999998</v>
      </c>
      <c r="D22" s="247">
        <f t="shared" si="2"/>
        <v>1.0998026607761075E-2</v>
      </c>
      <c r="E22" s="215">
        <f t="shared" si="3"/>
        <v>1.8820869948486973E-2</v>
      </c>
      <c r="F22" s="52">
        <f t="shared" si="4"/>
        <v>0.8204272618162407</v>
      </c>
      <c r="H22" s="19">
        <v>1898.2130000000002</v>
      </c>
      <c r="I22" s="140">
        <v>2476.7849999999994</v>
      </c>
      <c r="J22" s="247">
        <f t="shared" si="5"/>
        <v>1.4057907369141307E-2</v>
      </c>
      <c r="K22" s="215">
        <f t="shared" si="6"/>
        <v>1.7160432083007778E-2</v>
      </c>
      <c r="L22" s="52">
        <f t="shared" si="7"/>
        <v>0.30479824972223829</v>
      </c>
      <c r="N22" s="27">
        <f t="shared" si="0"/>
        <v>1.6863515906161253</v>
      </c>
      <c r="O22" s="152">
        <f t="shared" si="1"/>
        <v>1.208698996112014</v>
      </c>
      <c r="P22" s="52">
        <f t="shared" si="8"/>
        <v>-0.28324614935702475</v>
      </c>
    </row>
    <row r="23" spans="1:16" ht="20.100000000000001" customHeight="1" x14ac:dyDescent="0.25">
      <c r="A23" s="8" t="s">
        <v>156</v>
      </c>
      <c r="B23" s="19">
        <v>16457.400000000001</v>
      </c>
      <c r="C23" s="140">
        <v>10304.629999999999</v>
      </c>
      <c r="D23" s="247">
        <f t="shared" si="2"/>
        <v>1.6079745627088686E-2</v>
      </c>
      <c r="E23" s="215">
        <f t="shared" si="3"/>
        <v>9.4645931277900133E-3</v>
      </c>
      <c r="F23" s="52">
        <f t="shared" si="4"/>
        <v>-0.37386039107027852</v>
      </c>
      <c r="H23" s="19">
        <v>3209.4770000000003</v>
      </c>
      <c r="I23" s="140">
        <v>2436.2299999999996</v>
      </c>
      <c r="J23" s="247">
        <f t="shared" si="5"/>
        <v>2.3768950254470671E-2</v>
      </c>
      <c r="K23" s="215">
        <f t="shared" si="6"/>
        <v>1.6879446319961581E-2</v>
      </c>
      <c r="L23" s="52">
        <f t="shared" si="7"/>
        <v>-0.24092616959087124</v>
      </c>
      <c r="N23" s="27">
        <f t="shared" si="0"/>
        <v>1.9501725667480891</v>
      </c>
      <c r="O23" s="152">
        <f t="shared" si="1"/>
        <v>2.3642090982403055</v>
      </c>
      <c r="P23" s="52">
        <f t="shared" si="8"/>
        <v>0.21230763807872746</v>
      </c>
    </row>
    <row r="24" spans="1:16" ht="20.100000000000001" customHeight="1" x14ac:dyDescent="0.25">
      <c r="A24" s="8" t="s">
        <v>201</v>
      </c>
      <c r="B24" s="19">
        <v>4829.4000000000005</v>
      </c>
      <c r="C24" s="140">
        <v>6924.0700000000006</v>
      </c>
      <c r="D24" s="247">
        <f t="shared" si="2"/>
        <v>4.7185778756949522E-3</v>
      </c>
      <c r="E24" s="215">
        <f t="shared" si="3"/>
        <v>6.3596175057558605E-3</v>
      </c>
      <c r="F24" s="52">
        <f t="shared" si="4"/>
        <v>0.43373296889882795</v>
      </c>
      <c r="H24" s="19">
        <v>1346.3630000000001</v>
      </c>
      <c r="I24" s="140">
        <v>1983.5260000000001</v>
      </c>
      <c r="J24" s="247">
        <f t="shared" si="5"/>
        <v>9.9709813067549308E-3</v>
      </c>
      <c r="K24" s="215">
        <f t="shared" si="6"/>
        <v>1.3742881682455318E-2</v>
      </c>
      <c r="L24" s="52">
        <f t="shared" si="7"/>
        <v>0.47324755656535422</v>
      </c>
      <c r="N24" s="27">
        <f t="shared" si="0"/>
        <v>2.7878473516378843</v>
      </c>
      <c r="O24" s="152">
        <f t="shared" si="1"/>
        <v>2.8646821883660909</v>
      </c>
      <c r="P24" s="52">
        <f t="shared" si="8"/>
        <v>2.756063264477714E-2</v>
      </c>
    </row>
    <row r="25" spans="1:16" ht="20.100000000000001" customHeight="1" x14ac:dyDescent="0.25">
      <c r="A25" s="8" t="s">
        <v>210</v>
      </c>
      <c r="B25" s="19">
        <v>9556.9299999999985</v>
      </c>
      <c r="C25" s="140">
        <v>10036.819999999998</v>
      </c>
      <c r="D25" s="247">
        <f t="shared" si="2"/>
        <v>9.3376234019889315E-3</v>
      </c>
      <c r="E25" s="215">
        <f t="shared" si="3"/>
        <v>9.2186150882530814E-3</v>
      </c>
      <c r="F25" s="52">
        <f t="shared" si="4"/>
        <v>5.0213823895330349E-2</v>
      </c>
      <c r="H25" s="19">
        <v>1379.8989999999997</v>
      </c>
      <c r="I25" s="140">
        <v>1919.2140000000002</v>
      </c>
      <c r="J25" s="247">
        <f t="shared" si="5"/>
        <v>1.0219344362708882E-2</v>
      </c>
      <c r="K25" s="215">
        <f t="shared" si="6"/>
        <v>1.3297295283909464E-2</v>
      </c>
      <c r="L25" s="52">
        <f t="shared" si="7"/>
        <v>0.39083657572039737</v>
      </c>
      <c r="N25" s="27">
        <f t="shared" si="0"/>
        <v>1.443872666222312</v>
      </c>
      <c r="O25" s="152">
        <f t="shared" si="1"/>
        <v>1.9121733776235905</v>
      </c>
      <c r="P25" s="52">
        <f t="shared" si="8"/>
        <v>0.32433657230074231</v>
      </c>
    </row>
    <row r="26" spans="1:16" ht="20.100000000000001" customHeight="1" x14ac:dyDescent="0.25">
      <c r="A26" s="8" t="s">
        <v>191</v>
      </c>
      <c r="B26" s="19">
        <v>6293.0199999999977</v>
      </c>
      <c r="C26" s="140">
        <v>9767.3800000000028</v>
      </c>
      <c r="D26" s="247">
        <f t="shared" si="2"/>
        <v>6.1486116170343802E-3</v>
      </c>
      <c r="E26" s="215">
        <f t="shared" si="3"/>
        <v>8.9711399268594463E-3</v>
      </c>
      <c r="F26" s="52">
        <f t="shared" si="4"/>
        <v>0.5520974031546072</v>
      </c>
      <c r="H26" s="19">
        <v>1573.183</v>
      </c>
      <c r="I26" s="140">
        <v>1686.5089999999998</v>
      </c>
      <c r="J26" s="247">
        <f t="shared" si="5"/>
        <v>1.1650779384983575E-2</v>
      </c>
      <c r="K26" s="215">
        <f t="shared" si="6"/>
        <v>1.1684996134860865E-2</v>
      </c>
      <c r="L26" s="52">
        <f t="shared" si="7"/>
        <v>7.2036120400487291E-2</v>
      </c>
      <c r="N26" s="27">
        <f t="shared" si="0"/>
        <v>2.4998855875239561</v>
      </c>
      <c r="O26" s="152">
        <f t="shared" si="1"/>
        <v>1.7266749117982503</v>
      </c>
      <c r="P26" s="52">
        <f t="shared" si="8"/>
        <v>-0.30929842532975371</v>
      </c>
    </row>
    <row r="27" spans="1:16" ht="20.100000000000001" customHeight="1" x14ac:dyDescent="0.25">
      <c r="A27" s="8" t="s">
        <v>197</v>
      </c>
      <c r="B27" s="19">
        <v>16598.749999999996</v>
      </c>
      <c r="C27" s="140">
        <v>10652.73</v>
      </c>
      <c r="D27" s="247">
        <f t="shared" si="2"/>
        <v>1.6217852013540309E-2</v>
      </c>
      <c r="E27" s="215">
        <f t="shared" si="3"/>
        <v>9.7843158997656891E-3</v>
      </c>
      <c r="F27" s="52">
        <f t="shared" si="4"/>
        <v>-0.35822095037276891</v>
      </c>
      <c r="H27" s="19">
        <v>2170.9200000000005</v>
      </c>
      <c r="I27" s="140">
        <v>1562.2800000000004</v>
      </c>
      <c r="J27" s="247">
        <f t="shared" si="5"/>
        <v>1.6077538329900939E-2</v>
      </c>
      <c r="K27" s="215">
        <f t="shared" si="6"/>
        <v>1.0824274143553601E-2</v>
      </c>
      <c r="L27" s="52">
        <f t="shared" si="7"/>
        <v>-0.28036040019899394</v>
      </c>
      <c r="N27" s="27">
        <f t="shared" si="0"/>
        <v>1.3078816175916868</v>
      </c>
      <c r="O27" s="152">
        <f t="shared" si="1"/>
        <v>1.4665536439954832</v>
      </c>
      <c r="P27" s="52">
        <f t="shared" si="8"/>
        <v>0.12131986891594414</v>
      </c>
    </row>
    <row r="28" spans="1:16" ht="20.100000000000001" customHeight="1" x14ac:dyDescent="0.25">
      <c r="A28" s="8" t="s">
        <v>159</v>
      </c>
      <c r="B28" s="19">
        <v>8256.5200000000023</v>
      </c>
      <c r="C28" s="140">
        <v>6358.8600000000024</v>
      </c>
      <c r="D28" s="247">
        <f t="shared" si="2"/>
        <v>8.0670544171600814E-3</v>
      </c>
      <c r="E28" s="215">
        <f t="shared" si="3"/>
        <v>5.8404836133445675E-3</v>
      </c>
      <c r="F28" s="52">
        <f t="shared" ref="F28:F29" si="9">(C28-B28)/B28</f>
        <v>-0.22983775246714103</v>
      </c>
      <c r="H28" s="19">
        <v>1799.5139999999999</v>
      </c>
      <c r="I28" s="140">
        <v>1408.5329999999999</v>
      </c>
      <c r="J28" s="247">
        <f t="shared" si="5"/>
        <v>1.3326955995703826E-2</v>
      </c>
      <c r="K28" s="215">
        <f t="shared" si="6"/>
        <v>9.7590363649550527E-3</v>
      </c>
      <c r="L28" s="52">
        <f t="shared" ref="L28" si="10">(I28-H28)/H28</f>
        <v>-0.21727032965567372</v>
      </c>
      <c r="N28" s="27">
        <f t="shared" si="0"/>
        <v>2.1795066202225626</v>
      </c>
      <c r="O28" s="152">
        <f t="shared" si="1"/>
        <v>2.2150715694322556</v>
      </c>
      <c r="P28" s="52">
        <f t="shared" ref="P28" si="11">(O28-N28)/N28</f>
        <v>1.6317889966336162E-2</v>
      </c>
    </row>
    <row r="29" spans="1:16" ht="20.100000000000001" customHeight="1" x14ac:dyDescent="0.25">
      <c r="A29" s="8" t="s">
        <v>209</v>
      </c>
      <c r="B29" s="19">
        <v>4199.55</v>
      </c>
      <c r="C29" s="140">
        <v>5453.24</v>
      </c>
      <c r="D29" s="247">
        <f t="shared" si="2"/>
        <v>4.1031812891611247E-3</v>
      </c>
      <c r="E29" s="215">
        <f t="shared" si="3"/>
        <v>5.008690057594461E-3</v>
      </c>
      <c r="F29" s="52">
        <f t="shared" si="9"/>
        <v>0.29852960436237203</v>
      </c>
      <c r="H29" s="19">
        <v>983.197</v>
      </c>
      <c r="I29" s="140">
        <v>1398.7839999999999</v>
      </c>
      <c r="J29" s="247">
        <f t="shared" si="5"/>
        <v>7.2814232921266601E-3</v>
      </c>
      <c r="K29" s="215">
        <f t="shared" si="6"/>
        <v>9.6914903113503818E-3</v>
      </c>
      <c r="L29" s="52">
        <f t="shared" ref="L29:L32" si="12">(I29-H29)/H29</f>
        <v>0.42268945084250653</v>
      </c>
      <c r="N29" s="27">
        <f t="shared" ref="N29:N30" si="13">(H29/B29)*10</f>
        <v>2.3411960805324377</v>
      </c>
      <c r="O29" s="152">
        <f t="shared" ref="O29:O30" si="14">(I29/C29)*10</f>
        <v>2.5650512355957189</v>
      </c>
      <c r="P29" s="52">
        <f t="shared" ref="P29:P30" si="15">(O29-N29)/N29</f>
        <v>9.5615722631985534E-2</v>
      </c>
    </row>
    <row r="30" spans="1:16" ht="20.100000000000001" customHeight="1" x14ac:dyDescent="0.25">
      <c r="A30" s="8" t="s">
        <v>167</v>
      </c>
      <c r="B30" s="19">
        <v>44299.180000000008</v>
      </c>
      <c r="C30" s="140">
        <v>38325.589999999997</v>
      </c>
      <c r="D30" s="247">
        <f t="shared" si="2"/>
        <v>4.3282629448674441E-2</v>
      </c>
      <c r="E30" s="215">
        <f t="shared" si="3"/>
        <v>3.5201275128995187E-2</v>
      </c>
      <c r="F30" s="52">
        <f t="shared" si="4"/>
        <v>-0.13484651408897433</v>
      </c>
      <c r="H30" s="19">
        <v>1339.607</v>
      </c>
      <c r="I30" s="140">
        <v>1199.21</v>
      </c>
      <c r="J30" s="247">
        <f t="shared" si="5"/>
        <v>9.9209472893997015E-3</v>
      </c>
      <c r="K30" s="215">
        <f t="shared" si="6"/>
        <v>8.3087396597862802E-3</v>
      </c>
      <c r="L30" s="52">
        <f t="shared" si="12"/>
        <v>-0.10480461807082221</v>
      </c>
      <c r="N30" s="27">
        <f t="shared" si="13"/>
        <v>0.30239995413007642</v>
      </c>
      <c r="O30" s="152">
        <f t="shared" si="14"/>
        <v>0.31290059722498731</v>
      </c>
      <c r="P30" s="52">
        <f t="shared" si="15"/>
        <v>3.4724354126039546E-2</v>
      </c>
    </row>
    <row r="31" spans="1:16" ht="20.100000000000001" customHeight="1" x14ac:dyDescent="0.25">
      <c r="A31" s="8" t="s">
        <v>161</v>
      </c>
      <c r="B31" s="19">
        <v>1951.2199999999998</v>
      </c>
      <c r="C31" s="140">
        <v>2798.7700000000009</v>
      </c>
      <c r="D31" s="247">
        <f t="shared" si="2"/>
        <v>1.9064445940724527E-3</v>
      </c>
      <c r="E31" s="215">
        <f t="shared" si="3"/>
        <v>2.5706133367490989E-3</v>
      </c>
      <c r="F31" s="52">
        <f t="shared" si="4"/>
        <v>0.43436926640768403</v>
      </c>
      <c r="H31" s="19">
        <v>510.31299999999999</v>
      </c>
      <c r="I31" s="140">
        <v>1191.8480000000002</v>
      </c>
      <c r="J31" s="247">
        <f t="shared" si="5"/>
        <v>3.7793086883656404E-3</v>
      </c>
      <c r="K31" s="215">
        <f t="shared" si="6"/>
        <v>8.2577319619057208E-3</v>
      </c>
      <c r="L31" s="52">
        <f t="shared" si="12"/>
        <v>1.3355234924448334</v>
      </c>
      <c r="N31" s="27">
        <f t="shared" ref="N31:N32" si="16">(H31/B31)*10</f>
        <v>2.6153534711616322</v>
      </c>
      <c r="O31" s="152">
        <f t="shared" ref="O31:O32" si="17">(I31/C31)*10</f>
        <v>4.2584706853367722</v>
      </c>
      <c r="P31" s="52">
        <f t="shared" ref="P31:P32" si="18">(O31-N31)/N31</f>
        <v>0.62825818088953578</v>
      </c>
    </row>
    <row r="32" spans="1:16" ht="20.100000000000001" customHeight="1" thickBot="1" x14ac:dyDescent="0.3">
      <c r="A32" s="8" t="s">
        <v>17</v>
      </c>
      <c r="B32" s="19">
        <f>B33-SUM(B7:B31)</f>
        <v>106582.44999999972</v>
      </c>
      <c r="C32" s="140">
        <f>C33-SUM(C7:C31)</f>
        <v>70444.60000000021</v>
      </c>
      <c r="D32" s="247">
        <f t="shared" si="2"/>
        <v>0.10413666097390195</v>
      </c>
      <c r="E32" s="215">
        <f t="shared" si="3"/>
        <v>6.4701932728289946E-2</v>
      </c>
      <c r="F32" s="52">
        <f t="shared" si="4"/>
        <v>-0.33906004224897818</v>
      </c>
      <c r="H32" s="19">
        <f>H33-SUM(H7:H31)</f>
        <v>19947.22100000002</v>
      </c>
      <c r="I32" s="140">
        <f>I33-SUM(I7:I31)</f>
        <v>13416.161999999909</v>
      </c>
      <c r="J32" s="247">
        <f t="shared" si="5"/>
        <v>0.14772640640949697</v>
      </c>
      <c r="K32" s="215">
        <f t="shared" si="6"/>
        <v>9.2954025809922264E-2</v>
      </c>
      <c r="L32" s="52">
        <f t="shared" si="12"/>
        <v>-0.32741698705800193</v>
      </c>
      <c r="N32" s="27">
        <f t="shared" si="16"/>
        <v>1.8715295998543917</v>
      </c>
      <c r="O32" s="152">
        <f t="shared" si="17"/>
        <v>1.904498286596825</v>
      </c>
      <c r="P32" s="52">
        <f t="shared" si="18"/>
        <v>1.7615904522695378E-2</v>
      </c>
    </row>
    <row r="33" spans="1:16" ht="26.25" customHeight="1" thickBot="1" x14ac:dyDescent="0.3">
      <c r="A33" s="12" t="s">
        <v>18</v>
      </c>
      <c r="B33" s="17">
        <v>1023486.3399999997</v>
      </c>
      <c r="C33" s="145">
        <v>1088755.73</v>
      </c>
      <c r="D33" s="243">
        <f>SUM(D7:D32)</f>
        <v>1</v>
      </c>
      <c r="E33" s="244">
        <f>SUM(E7:E32)</f>
        <v>1.0000000000000004</v>
      </c>
      <c r="F33" s="57">
        <f t="shared" si="4"/>
        <v>6.3771627865595412E-2</v>
      </c>
      <c r="G33" s="1"/>
      <c r="H33" s="17">
        <v>135028.13400000002</v>
      </c>
      <c r="I33" s="145">
        <v>144331.15599999993</v>
      </c>
      <c r="J33" s="243">
        <f>SUM(J7:J32)</f>
        <v>1.0000000000000002</v>
      </c>
      <c r="K33" s="244">
        <f>SUM(K7:K32)</f>
        <v>0.99999999999999989</v>
      </c>
      <c r="L33" s="57">
        <f t="shared" si="7"/>
        <v>6.8896915956787999E-2</v>
      </c>
      <c r="N33" s="29">
        <f t="shared" si="0"/>
        <v>1.319295907749976</v>
      </c>
      <c r="O33" s="146">
        <f t="shared" si="1"/>
        <v>1.3256523205622985</v>
      </c>
      <c r="P33" s="57">
        <f t="shared" si="8"/>
        <v>4.8180342067180885E-3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L5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185</v>
      </c>
      <c r="B39" s="39">
        <v>109733.08</v>
      </c>
      <c r="C39" s="147">
        <v>98535.799999999974</v>
      </c>
      <c r="D39" s="247">
        <f t="shared" ref="D39:D61" si="19">B39/$B$62</f>
        <v>0.28317807147907575</v>
      </c>
      <c r="E39" s="246">
        <f t="shared" ref="E39:E61" si="20">C39/$C$62</f>
        <v>0.25156006309948781</v>
      </c>
      <c r="F39" s="52">
        <f>(C39-B39)/B39</f>
        <v>-0.10204106182019157</v>
      </c>
      <c r="H39" s="39">
        <v>13048.552000000001</v>
      </c>
      <c r="I39" s="147">
        <v>13361.373000000001</v>
      </c>
      <c r="J39" s="247">
        <f t="shared" ref="J39:J61" si="21">H39/$H$62</f>
        <v>0.22827421480132265</v>
      </c>
      <c r="K39" s="246">
        <f t="shared" ref="K39:K61" si="22">I39/$I$62</f>
        <v>0.2548055760529645</v>
      </c>
      <c r="L39" s="52">
        <f>(I39-H39)/H39</f>
        <v>2.3973617915612391E-2</v>
      </c>
      <c r="N39" s="27">
        <f t="shared" ref="N39:N62" si="23">(H39/B39)*10</f>
        <v>1.1891174475372424</v>
      </c>
      <c r="O39" s="151">
        <f t="shared" ref="O39:O62" si="24">(I39/C39)*10</f>
        <v>1.3559917309241927</v>
      </c>
      <c r="P39" s="61">
        <f t="shared" si="8"/>
        <v>0.14033456807194306</v>
      </c>
    </row>
    <row r="40" spans="1:16" ht="20.100000000000001" customHeight="1" x14ac:dyDescent="0.25">
      <c r="A40" s="38" t="s">
        <v>186</v>
      </c>
      <c r="B40" s="19">
        <v>58135.629999999983</v>
      </c>
      <c r="C40" s="140">
        <v>69959.069999999992</v>
      </c>
      <c r="D40" s="247">
        <f t="shared" si="19"/>
        <v>0.15002527576571345</v>
      </c>
      <c r="E40" s="215">
        <f t="shared" si="20"/>
        <v>0.17860420338173016</v>
      </c>
      <c r="F40" s="52">
        <f t="shared" ref="F40:F62" si="25">(C40-B40)/B40</f>
        <v>0.20337682760124923</v>
      </c>
      <c r="H40" s="19">
        <v>5440.5460000000039</v>
      </c>
      <c r="I40" s="140">
        <v>5843.5</v>
      </c>
      <c r="J40" s="247">
        <f t="shared" si="21"/>
        <v>9.5178098400533442E-2</v>
      </c>
      <c r="K40" s="215">
        <f t="shared" si="22"/>
        <v>0.11143737875332857</v>
      </c>
      <c r="L40" s="52">
        <f t="shared" ref="L40:L62" si="26">(I40-H40)/H40</f>
        <v>7.4064992741536564E-2</v>
      </c>
      <c r="N40" s="27">
        <f t="shared" si="23"/>
        <v>0.93583676654058889</v>
      </c>
      <c r="O40" s="152">
        <f t="shared" si="24"/>
        <v>0.83527411099089799</v>
      </c>
      <c r="P40" s="52">
        <f t="shared" si="8"/>
        <v>-0.1074574745779977</v>
      </c>
    </row>
    <row r="41" spans="1:16" ht="20.100000000000001" customHeight="1" x14ac:dyDescent="0.25">
      <c r="A41" s="38" t="s">
        <v>192</v>
      </c>
      <c r="B41" s="19">
        <v>43283.590000000004</v>
      </c>
      <c r="C41" s="140">
        <v>66157.420000000027</v>
      </c>
      <c r="D41" s="247">
        <f t="shared" si="19"/>
        <v>0.11169798152836873</v>
      </c>
      <c r="E41" s="215">
        <f t="shared" si="20"/>
        <v>0.16889866170162854</v>
      </c>
      <c r="F41" s="52">
        <f t="shared" si="25"/>
        <v>0.52846425169446487</v>
      </c>
      <c r="H41" s="19">
        <v>4731.4099999999989</v>
      </c>
      <c r="I41" s="140">
        <v>5463.5310000000027</v>
      </c>
      <c r="J41" s="247">
        <f t="shared" si="21"/>
        <v>8.2772318541791123E-2</v>
      </c>
      <c r="K41" s="215">
        <f t="shared" si="22"/>
        <v>0.10419125068495803</v>
      </c>
      <c r="L41" s="52">
        <f t="shared" si="26"/>
        <v>0.15473632595780198</v>
      </c>
      <c r="N41" s="27">
        <f t="shared" si="23"/>
        <v>1.0931186622921061</v>
      </c>
      <c r="O41" s="152">
        <f t="shared" si="24"/>
        <v>0.82583797856687891</v>
      </c>
      <c r="P41" s="52">
        <f t="shared" si="8"/>
        <v>-0.24451204882439717</v>
      </c>
    </row>
    <row r="42" spans="1:16" ht="20.100000000000001" customHeight="1" x14ac:dyDescent="0.25">
      <c r="A42" s="38" t="s">
        <v>187</v>
      </c>
      <c r="B42" s="19">
        <v>21862.030000000006</v>
      </c>
      <c r="C42" s="140">
        <v>22987.479999999996</v>
      </c>
      <c r="D42" s="247">
        <f t="shared" si="19"/>
        <v>5.6417330981848861E-2</v>
      </c>
      <c r="E42" s="215">
        <f t="shared" si="20"/>
        <v>5.8686608514856679E-2</v>
      </c>
      <c r="F42" s="52">
        <f t="shared" si="25"/>
        <v>5.1479665886470266E-2</v>
      </c>
      <c r="H42" s="19">
        <v>4576.9009999999998</v>
      </c>
      <c r="I42" s="140">
        <v>5055.4279999999981</v>
      </c>
      <c r="J42" s="247">
        <f t="shared" si="21"/>
        <v>8.0069304394724275E-2</v>
      </c>
      <c r="K42" s="215">
        <f t="shared" si="22"/>
        <v>9.6408598407834709E-2</v>
      </c>
      <c r="L42" s="52">
        <f t="shared" si="26"/>
        <v>0.10455262195970554</v>
      </c>
      <c r="N42" s="27">
        <f t="shared" si="23"/>
        <v>2.0935388891150541</v>
      </c>
      <c r="O42" s="152">
        <f t="shared" si="24"/>
        <v>2.1992093087193547</v>
      </c>
      <c r="P42" s="52">
        <f t="shared" si="8"/>
        <v>5.0474543441114586E-2</v>
      </c>
    </row>
    <row r="43" spans="1:16" ht="20.100000000000001" customHeight="1" x14ac:dyDescent="0.25">
      <c r="A43" s="38" t="s">
        <v>196</v>
      </c>
      <c r="B43" s="19">
        <v>15651.83</v>
      </c>
      <c r="C43" s="140">
        <v>14786.68</v>
      </c>
      <c r="D43" s="247">
        <f t="shared" si="19"/>
        <v>4.0391238763355056E-2</v>
      </c>
      <c r="E43" s="215">
        <f t="shared" si="20"/>
        <v>3.7750118777458909E-2</v>
      </c>
      <c r="F43" s="52">
        <f t="shared" si="25"/>
        <v>-5.5274686729922293E-2</v>
      </c>
      <c r="H43" s="19">
        <v>4390.7880000000014</v>
      </c>
      <c r="I43" s="140">
        <v>4179.4209999999994</v>
      </c>
      <c r="J43" s="247">
        <f t="shared" si="21"/>
        <v>7.6813402978282194E-2</v>
      </c>
      <c r="K43" s="215">
        <f t="shared" si="22"/>
        <v>7.9702870017389432E-2</v>
      </c>
      <c r="L43" s="52">
        <f t="shared" si="26"/>
        <v>-4.8138739561099729E-2</v>
      </c>
      <c r="N43" s="27">
        <f t="shared" si="23"/>
        <v>2.8052873050627314</v>
      </c>
      <c r="O43" s="152">
        <f t="shared" si="24"/>
        <v>2.8264769373517238</v>
      </c>
      <c r="P43" s="52">
        <f t="shared" si="8"/>
        <v>7.5534624388565296E-3</v>
      </c>
    </row>
    <row r="44" spans="1:16" ht="20.100000000000001" customHeight="1" x14ac:dyDescent="0.25">
      <c r="A44" s="38" t="s">
        <v>190</v>
      </c>
      <c r="B44" s="19">
        <v>38370.780000000013</v>
      </c>
      <c r="C44" s="140">
        <v>21286.179999999993</v>
      </c>
      <c r="D44" s="247">
        <f t="shared" si="19"/>
        <v>9.9019944410089406E-2</v>
      </c>
      <c r="E44" s="215">
        <f t="shared" si="20"/>
        <v>5.434322128553333E-2</v>
      </c>
      <c r="F44" s="52">
        <f t="shared" si="25"/>
        <v>-0.44525026595758582</v>
      </c>
      <c r="H44" s="19">
        <v>7092.4959999999983</v>
      </c>
      <c r="I44" s="140">
        <v>3595.4739999999997</v>
      </c>
      <c r="J44" s="247">
        <f t="shared" si="21"/>
        <v>0.12407767201920344</v>
      </c>
      <c r="K44" s="215">
        <f t="shared" si="22"/>
        <v>6.8566817478522335E-2</v>
      </c>
      <c r="L44" s="52">
        <f t="shared" si="26"/>
        <v>-0.4930594250599506</v>
      </c>
      <c r="N44" s="27">
        <f t="shared" si="23"/>
        <v>1.8484106916773637</v>
      </c>
      <c r="O44" s="152">
        <f t="shared" si="24"/>
        <v>1.6891119026523316</v>
      </c>
      <c r="P44" s="52">
        <f t="shared" si="8"/>
        <v>-8.6181490803039246E-2</v>
      </c>
    </row>
    <row r="45" spans="1:16" ht="20.100000000000001" customHeight="1" x14ac:dyDescent="0.25">
      <c r="A45" s="38" t="s">
        <v>189</v>
      </c>
      <c r="B45" s="19">
        <v>23969.219999999994</v>
      </c>
      <c r="C45" s="140">
        <v>26132.440000000006</v>
      </c>
      <c r="D45" s="247">
        <f t="shared" si="19"/>
        <v>6.1855162494825533E-2</v>
      </c>
      <c r="E45" s="215">
        <f t="shared" si="20"/>
        <v>6.6715632849619969E-2</v>
      </c>
      <c r="F45" s="52">
        <f t="shared" si="25"/>
        <v>9.0249912179036801E-2</v>
      </c>
      <c r="H45" s="19">
        <v>3440.2880000000009</v>
      </c>
      <c r="I45" s="140">
        <v>3389.0179999999996</v>
      </c>
      <c r="J45" s="247">
        <f t="shared" si="21"/>
        <v>6.0185148657905703E-2</v>
      </c>
      <c r="K45" s="215">
        <f t="shared" si="22"/>
        <v>6.4629636770402676E-2</v>
      </c>
      <c r="L45" s="52">
        <f t="shared" si="26"/>
        <v>-1.4902822089313841E-2</v>
      </c>
      <c r="N45" s="27">
        <f t="shared" si="23"/>
        <v>1.4352940980140372</v>
      </c>
      <c r="O45" s="152">
        <f t="shared" si="24"/>
        <v>1.29686244376721</v>
      </c>
      <c r="P45" s="52">
        <f t="shared" si="8"/>
        <v>-9.6448285015851343E-2</v>
      </c>
    </row>
    <row r="46" spans="1:16" ht="20.100000000000001" customHeight="1" x14ac:dyDescent="0.25">
      <c r="A46" s="38" t="s">
        <v>193</v>
      </c>
      <c r="B46" s="19">
        <v>22136.699999999997</v>
      </c>
      <c r="C46" s="140">
        <v>19709.490000000005</v>
      </c>
      <c r="D46" s="247">
        <f t="shared" si="19"/>
        <v>5.712614659964757E-2</v>
      </c>
      <c r="E46" s="215">
        <f t="shared" si="20"/>
        <v>5.0317961066523302E-2</v>
      </c>
      <c r="F46" s="52">
        <f t="shared" si="25"/>
        <v>-0.1096464242637788</v>
      </c>
      <c r="H46" s="19">
        <v>2769.2869999999984</v>
      </c>
      <c r="I46" s="140">
        <v>2489.6460000000006</v>
      </c>
      <c r="J46" s="247">
        <f t="shared" si="21"/>
        <v>4.8446510807061957E-2</v>
      </c>
      <c r="K46" s="215">
        <f t="shared" si="22"/>
        <v>4.7478330497768381E-2</v>
      </c>
      <c r="L46" s="52">
        <f t="shared" si="26"/>
        <v>-0.10097942177896259</v>
      </c>
      <c r="N46" s="27">
        <f t="shared" si="23"/>
        <v>1.2509935988652323</v>
      </c>
      <c r="O46" s="152">
        <f t="shared" si="24"/>
        <v>1.2631711931663374</v>
      </c>
      <c r="P46" s="52">
        <f t="shared" si="8"/>
        <v>9.7343378192752631E-3</v>
      </c>
    </row>
    <row r="47" spans="1:16" ht="20.100000000000001" customHeight="1" x14ac:dyDescent="0.25">
      <c r="A47" s="38" t="s">
        <v>188</v>
      </c>
      <c r="B47" s="19">
        <v>11256.329999999996</v>
      </c>
      <c r="C47" s="140">
        <v>20491.329999999998</v>
      </c>
      <c r="D47" s="247">
        <f t="shared" si="19"/>
        <v>2.9048176004282968E-2</v>
      </c>
      <c r="E47" s="215">
        <f t="shared" si="20"/>
        <v>5.2313984032122625E-2</v>
      </c>
      <c r="F47" s="52">
        <f t="shared" si="25"/>
        <v>0.8204272618162407</v>
      </c>
      <c r="H47" s="19">
        <v>1898.2130000000002</v>
      </c>
      <c r="I47" s="140">
        <v>2476.7849999999994</v>
      </c>
      <c r="J47" s="247">
        <f t="shared" si="21"/>
        <v>3.320775225486039E-2</v>
      </c>
      <c r="K47" s="215">
        <f t="shared" si="22"/>
        <v>4.723306719184784E-2</v>
      </c>
      <c r="L47" s="52">
        <f t="shared" si="26"/>
        <v>0.30479824972223829</v>
      </c>
      <c r="N47" s="27">
        <f t="shared" si="23"/>
        <v>1.6863515906161253</v>
      </c>
      <c r="O47" s="152">
        <f t="shared" si="24"/>
        <v>1.208698996112014</v>
      </c>
      <c r="P47" s="52">
        <f t="shared" si="8"/>
        <v>-0.28324614935702475</v>
      </c>
    </row>
    <row r="48" spans="1:16" ht="20.100000000000001" customHeight="1" x14ac:dyDescent="0.25">
      <c r="A48" s="38" t="s">
        <v>201</v>
      </c>
      <c r="B48" s="19">
        <v>4829.4000000000005</v>
      </c>
      <c r="C48" s="140">
        <v>6924.0700000000006</v>
      </c>
      <c r="D48" s="247">
        <f t="shared" si="19"/>
        <v>1.2462788599400003E-2</v>
      </c>
      <c r="E48" s="215">
        <f t="shared" si="20"/>
        <v>1.7677021814460035E-2</v>
      </c>
      <c r="F48" s="52">
        <f t="shared" si="25"/>
        <v>0.43373296889882795</v>
      </c>
      <c r="H48" s="19">
        <v>1346.3630000000001</v>
      </c>
      <c r="I48" s="140">
        <v>1983.5260000000001</v>
      </c>
      <c r="J48" s="247">
        <f t="shared" si="21"/>
        <v>2.3553567986896409E-2</v>
      </c>
      <c r="K48" s="215">
        <f t="shared" si="22"/>
        <v>3.7826463271853308E-2</v>
      </c>
      <c r="L48" s="52">
        <f t="shared" si="26"/>
        <v>0.47324755656535422</v>
      </c>
      <c r="N48" s="27">
        <f t="shared" si="23"/>
        <v>2.7878473516378843</v>
      </c>
      <c r="O48" s="152">
        <f t="shared" si="24"/>
        <v>2.8646821883660909</v>
      </c>
      <c r="P48" s="52">
        <f t="shared" si="8"/>
        <v>2.756063264477714E-2</v>
      </c>
    </row>
    <row r="49" spans="1:16" ht="20.100000000000001" customHeight="1" x14ac:dyDescent="0.25">
      <c r="A49" s="38" t="s">
        <v>191</v>
      </c>
      <c r="B49" s="19">
        <v>6293.0199999999977</v>
      </c>
      <c r="C49" s="140">
        <v>9767.3800000000028</v>
      </c>
      <c r="D49" s="247">
        <f t="shared" si="19"/>
        <v>1.6239818178613526E-2</v>
      </c>
      <c r="E49" s="215">
        <f t="shared" si="20"/>
        <v>2.4935939314611306E-2</v>
      </c>
      <c r="F49" s="52">
        <f>(C49-B49)/B49</f>
        <v>0.5520974031546072</v>
      </c>
      <c r="H49" s="19">
        <v>1573.183</v>
      </c>
      <c r="I49" s="140">
        <v>1686.5089999999998</v>
      </c>
      <c r="J49" s="247">
        <f t="shared" si="21"/>
        <v>2.7521606540234434E-2</v>
      </c>
      <c r="K49" s="215">
        <f t="shared" si="22"/>
        <v>3.2162255874715051E-2</v>
      </c>
      <c r="L49" s="52">
        <f t="shared" si="26"/>
        <v>7.2036120400487291E-2</v>
      </c>
      <c r="N49" s="27">
        <f t="shared" si="23"/>
        <v>2.4998855875239561</v>
      </c>
      <c r="O49" s="152">
        <f t="shared" si="24"/>
        <v>1.7266749117982503</v>
      </c>
      <c r="P49" s="52">
        <f t="shared" si="8"/>
        <v>-0.30929842532975371</v>
      </c>
    </row>
    <row r="50" spans="1:16" ht="20.100000000000001" customHeight="1" x14ac:dyDescent="0.25">
      <c r="A50" s="38" t="s">
        <v>198</v>
      </c>
      <c r="B50" s="19">
        <v>4686.82</v>
      </c>
      <c r="C50" s="140">
        <v>2438.3800000000006</v>
      </c>
      <c r="D50" s="247">
        <f t="shared" si="19"/>
        <v>1.2094845501188535E-2</v>
      </c>
      <c r="E50" s="215">
        <f t="shared" si="20"/>
        <v>6.2251387481557915E-3</v>
      </c>
      <c r="F50" s="52">
        <f t="shared" ref="F50:F53" si="27">(C50-B50)/B50</f>
        <v>-0.4797367938175563</v>
      </c>
      <c r="H50" s="19">
        <v>850.63599999999997</v>
      </c>
      <c r="I50" s="140">
        <v>635.35099999999977</v>
      </c>
      <c r="J50" s="247">
        <f t="shared" si="21"/>
        <v>1.4881211722322742E-2</v>
      </c>
      <c r="K50" s="215">
        <f t="shared" si="22"/>
        <v>1.2116342949996755E-2</v>
      </c>
      <c r="L50" s="52">
        <f t="shared" si="26"/>
        <v>-0.25308710188611838</v>
      </c>
      <c r="N50" s="27">
        <f t="shared" ref="N50" si="28">(H50/B50)*10</f>
        <v>1.8149534225765018</v>
      </c>
      <c r="O50" s="152">
        <f t="shared" ref="O50" si="29">(I50/C50)*10</f>
        <v>2.6056275067872918</v>
      </c>
      <c r="P50" s="52">
        <f t="shared" ref="P50" si="30">(O50-N50)/N50</f>
        <v>0.43564428396644567</v>
      </c>
    </row>
    <row r="51" spans="1:16" ht="20.100000000000001" customHeight="1" x14ac:dyDescent="0.25">
      <c r="A51" s="38" t="s">
        <v>206</v>
      </c>
      <c r="B51" s="19">
        <v>1763.5700000000002</v>
      </c>
      <c r="C51" s="140">
        <v>2332.7899999999995</v>
      </c>
      <c r="D51" s="247">
        <f t="shared" si="19"/>
        <v>4.5510829689493233E-3</v>
      </c>
      <c r="E51" s="215">
        <f t="shared" si="20"/>
        <v>5.9555694437742855E-3</v>
      </c>
      <c r="F51" s="52">
        <f t="shared" si="27"/>
        <v>0.32276575355670561</v>
      </c>
      <c r="H51" s="19">
        <v>405.57600000000008</v>
      </c>
      <c r="I51" s="140">
        <v>509.52699999999999</v>
      </c>
      <c r="J51" s="247">
        <f t="shared" si="21"/>
        <v>7.0952350070920701E-3</v>
      </c>
      <c r="K51" s="215">
        <f t="shared" si="22"/>
        <v>9.7168397850684093E-3</v>
      </c>
      <c r="L51" s="52">
        <f t="shared" si="26"/>
        <v>0.25630461368522767</v>
      </c>
      <c r="N51" s="27">
        <f t="shared" ref="N51:N52" si="31">(H51/B51)*10</f>
        <v>2.2997442687276379</v>
      </c>
      <c r="O51" s="152">
        <f t="shared" ref="O51:O52" si="32">(I51/C51)*10</f>
        <v>2.1841957484385652</v>
      </c>
      <c r="P51" s="52">
        <f t="shared" ref="P51:P52" si="33">(O51-N51)/N51</f>
        <v>-5.0244073595626937E-2</v>
      </c>
    </row>
    <row r="52" spans="1:16" ht="20.100000000000001" customHeight="1" x14ac:dyDescent="0.25">
      <c r="A52" s="38" t="s">
        <v>194</v>
      </c>
      <c r="B52" s="19">
        <v>12148.06</v>
      </c>
      <c r="C52" s="140">
        <v>3059.0700000000006</v>
      </c>
      <c r="D52" s="247">
        <f t="shared" si="19"/>
        <v>3.1349381635985253E-2</v>
      </c>
      <c r="E52" s="215">
        <f t="shared" si="20"/>
        <v>7.8097487636549414E-3</v>
      </c>
      <c r="F52" s="52">
        <f t="shared" si="27"/>
        <v>-0.74818448377765656</v>
      </c>
      <c r="H52" s="19">
        <v>2774.2540000000004</v>
      </c>
      <c r="I52" s="140">
        <v>491.23700000000008</v>
      </c>
      <c r="J52" s="247">
        <f t="shared" si="21"/>
        <v>4.8533404588450013E-2</v>
      </c>
      <c r="K52" s="215">
        <f t="shared" si="22"/>
        <v>9.3680437454691321E-3</v>
      </c>
      <c r="L52" s="52">
        <f t="shared" si="26"/>
        <v>-0.82293005615203219</v>
      </c>
      <c r="N52" s="27">
        <f t="shared" si="31"/>
        <v>2.2837012658811369</v>
      </c>
      <c r="O52" s="152">
        <f t="shared" si="32"/>
        <v>1.6058377219220221</v>
      </c>
      <c r="P52" s="52">
        <f t="shared" si="33"/>
        <v>-0.29682671463492394</v>
      </c>
    </row>
    <row r="53" spans="1:16" ht="20.100000000000001" customHeight="1" x14ac:dyDescent="0.25">
      <c r="A53" s="38" t="s">
        <v>203</v>
      </c>
      <c r="B53" s="19">
        <v>911.51</v>
      </c>
      <c r="C53" s="140">
        <v>2527.8500000000004</v>
      </c>
      <c r="D53" s="247">
        <f t="shared" si="19"/>
        <v>2.3522500592701155E-3</v>
      </c>
      <c r="E53" s="215">
        <f t="shared" si="20"/>
        <v>6.4535539926203521E-3</v>
      </c>
      <c r="F53" s="52">
        <f t="shared" si="27"/>
        <v>1.7732553674671703</v>
      </c>
      <c r="H53" s="19">
        <v>171.51999999999998</v>
      </c>
      <c r="I53" s="140">
        <v>350.98200000000003</v>
      </c>
      <c r="J53" s="247">
        <f t="shared" si="21"/>
        <v>3.000608291458152E-3</v>
      </c>
      <c r="K53" s="215">
        <f t="shared" si="22"/>
        <v>6.6933368819373272E-3</v>
      </c>
      <c r="L53" s="52">
        <f t="shared" si="26"/>
        <v>1.0463036380597019</v>
      </c>
      <c r="N53" s="27">
        <f t="shared" ref="N53" si="34">(H53/B53)*10</f>
        <v>1.8817127623394148</v>
      </c>
      <c r="O53" s="152">
        <f t="shared" ref="O53" si="35">(I53/C53)*10</f>
        <v>1.388460549478806</v>
      </c>
      <c r="P53" s="52">
        <f t="shared" ref="P53" si="36">(O53-N53)/N53</f>
        <v>-0.2621293869779463</v>
      </c>
    </row>
    <row r="54" spans="1:16" ht="20.100000000000001" customHeight="1" x14ac:dyDescent="0.25">
      <c r="A54" s="38" t="s">
        <v>200</v>
      </c>
      <c r="B54" s="19">
        <v>563.92999999999995</v>
      </c>
      <c r="C54" s="140">
        <v>763.5100000000001</v>
      </c>
      <c r="D54" s="247">
        <f t="shared" si="19"/>
        <v>1.4552823072968987E-3</v>
      </c>
      <c r="E54" s="215">
        <f t="shared" si="20"/>
        <v>1.94922681682282E-3</v>
      </c>
      <c r="F54" s="52">
        <f t="shared" ref="F54" si="37">(C54-B54)/B54</f>
        <v>0.35390917312432424</v>
      </c>
      <c r="H54" s="19">
        <v>148.029</v>
      </c>
      <c r="I54" s="140">
        <v>195.465</v>
      </c>
      <c r="J54" s="247">
        <f t="shared" si="21"/>
        <v>2.5896516136675535E-3</v>
      </c>
      <c r="K54" s="215">
        <f t="shared" si="22"/>
        <v>3.7275788890253048E-3</v>
      </c>
      <c r="L54" s="52">
        <f t="shared" si="26"/>
        <v>0.32045072249356549</v>
      </c>
      <c r="N54" s="27">
        <f t="shared" si="23"/>
        <v>2.6249534516695339</v>
      </c>
      <c r="O54" s="152">
        <f t="shared" si="24"/>
        <v>2.5600843472908013</v>
      </c>
      <c r="P54" s="52">
        <f t="shared" ref="P54" si="38">(O54-N54)/N54</f>
        <v>-2.4712477982218806E-2</v>
      </c>
    </row>
    <row r="55" spans="1:16" ht="20.100000000000001" customHeight="1" x14ac:dyDescent="0.25">
      <c r="A55" s="38" t="s">
        <v>204</v>
      </c>
      <c r="B55" s="19">
        <v>5687.630000000001</v>
      </c>
      <c r="C55" s="140">
        <v>1218.45</v>
      </c>
      <c r="D55" s="247">
        <f t="shared" si="19"/>
        <v>1.4677543860853407E-2</v>
      </c>
      <c r="E55" s="215">
        <f t="shared" si="20"/>
        <v>3.1106801678534202E-3</v>
      </c>
      <c r="F55" s="52">
        <f t="shared" ref="F55:F56" si="39">(C55-B55)/B55</f>
        <v>-0.78577192960864195</v>
      </c>
      <c r="H55" s="19">
        <v>1146.8939999999998</v>
      </c>
      <c r="I55" s="140">
        <v>190.47799999999998</v>
      </c>
      <c r="J55" s="247">
        <f t="shared" si="21"/>
        <v>2.0064013793281283E-2</v>
      </c>
      <c r="K55" s="215">
        <f t="shared" si="22"/>
        <v>3.6324752340509141E-3</v>
      </c>
      <c r="L55" s="52">
        <f t="shared" ref="L55:L56" si="40">(I55-H55)/H55</f>
        <v>-0.83391839176070326</v>
      </c>
      <c r="N55" s="27">
        <f t="shared" si="23"/>
        <v>2.0164708323150409</v>
      </c>
      <c r="O55" s="152">
        <f t="shared" si="24"/>
        <v>1.5632812179408262</v>
      </c>
      <c r="P55" s="52">
        <f t="shared" ref="P55:P56" si="41">(O55-N55)/N55</f>
        <v>-0.22474394725259836</v>
      </c>
    </row>
    <row r="56" spans="1:16" ht="20.100000000000001" customHeight="1" x14ac:dyDescent="0.25">
      <c r="A56" s="38" t="s">
        <v>199</v>
      </c>
      <c r="B56" s="19">
        <v>2685.4300000000003</v>
      </c>
      <c r="C56" s="140">
        <v>745.34</v>
      </c>
      <c r="D56" s="247">
        <f t="shared" si="19"/>
        <v>6.9300423217142394E-3</v>
      </c>
      <c r="E56" s="215">
        <f t="shared" si="20"/>
        <v>1.9028391450678058E-3</v>
      </c>
      <c r="F56" s="52">
        <f t="shared" si="39"/>
        <v>-0.72245040831449714</v>
      </c>
      <c r="H56" s="19">
        <v>484.53500000000008</v>
      </c>
      <c r="I56" s="140">
        <v>138.12200000000001</v>
      </c>
      <c r="J56" s="247">
        <f t="shared" si="21"/>
        <v>8.4765609754062273E-3</v>
      </c>
      <c r="K56" s="215">
        <f t="shared" si="22"/>
        <v>2.6340298841733977E-3</v>
      </c>
      <c r="L56" s="52">
        <f t="shared" si="40"/>
        <v>-0.71493906528940121</v>
      </c>
      <c r="N56" s="27">
        <f t="shared" si="23"/>
        <v>1.8043106690548627</v>
      </c>
      <c r="O56" s="152">
        <f t="shared" si="24"/>
        <v>1.8531408484718384</v>
      </c>
      <c r="P56" s="52">
        <f t="shared" si="41"/>
        <v>2.7063066385654064E-2</v>
      </c>
    </row>
    <row r="57" spans="1:16" ht="20.100000000000001" customHeight="1" x14ac:dyDescent="0.25">
      <c r="A57" s="38" t="s">
        <v>205</v>
      </c>
      <c r="B57" s="19">
        <v>2137.2299999999996</v>
      </c>
      <c r="C57" s="140">
        <v>545.71</v>
      </c>
      <c r="D57" s="247">
        <f t="shared" si="19"/>
        <v>5.5153529793133017E-3</v>
      </c>
      <c r="E57" s="215">
        <f t="shared" si="20"/>
        <v>1.3931874712949156E-3</v>
      </c>
      <c r="F57" s="52">
        <f t="shared" si="25"/>
        <v>-0.74466482315894866</v>
      </c>
      <c r="H57" s="19">
        <v>545.95600000000002</v>
      </c>
      <c r="I57" s="140">
        <v>101.43400000000001</v>
      </c>
      <c r="J57" s="247">
        <f t="shared" si="21"/>
        <v>9.551073346381337E-3</v>
      </c>
      <c r="K57" s="215">
        <f t="shared" si="22"/>
        <v>1.9343782110832774E-3</v>
      </c>
      <c r="L57" s="52">
        <f t="shared" si="26"/>
        <v>-0.81420847101231597</v>
      </c>
      <c r="N57" s="27">
        <f t="shared" si="23"/>
        <v>2.5545027909958224</v>
      </c>
      <c r="O57" s="152">
        <f t="shared" si="24"/>
        <v>1.8587528174305035</v>
      </c>
      <c r="P57" s="52">
        <f t="shared" si="8"/>
        <v>-0.27236218962755354</v>
      </c>
    </row>
    <row r="58" spans="1:16" ht="20.100000000000001" customHeight="1" x14ac:dyDescent="0.25">
      <c r="A58" s="38" t="s">
        <v>202</v>
      </c>
      <c r="B58" s="19">
        <v>284.59000000000003</v>
      </c>
      <c r="C58" s="140">
        <v>510.00000000000006</v>
      </c>
      <c r="D58" s="247">
        <f t="shared" si="19"/>
        <v>7.3441524982466701E-4</v>
      </c>
      <c r="E58" s="215">
        <f t="shared" si="20"/>
        <v>1.3020205060570761E-3</v>
      </c>
      <c r="F58" s="52">
        <f t="shared" si="25"/>
        <v>0.79205172353209885</v>
      </c>
      <c r="H58" s="19">
        <v>65.257999999999996</v>
      </c>
      <c r="I58" s="140">
        <v>77.423999999999992</v>
      </c>
      <c r="J58" s="247">
        <f t="shared" si="21"/>
        <v>1.1416376858907188E-3</v>
      </c>
      <c r="K58" s="215">
        <f t="shared" si="22"/>
        <v>1.4764999764863029E-3</v>
      </c>
      <c r="L58" s="52">
        <f t="shared" si="26"/>
        <v>0.18642925005363323</v>
      </c>
      <c r="N58" s="27">
        <f t="shared" ref="N58" si="42">(H58/B58)*10</f>
        <v>2.2930531642011309</v>
      </c>
      <c r="O58" s="152">
        <f t="shared" ref="O58" si="43">(I58/C58)*10</f>
        <v>1.5181176470588231</v>
      </c>
      <c r="P58" s="52">
        <f t="shared" ref="P58" si="44">(O58-N58)/N58</f>
        <v>-0.33794921515144416</v>
      </c>
    </row>
    <row r="59" spans="1:16" ht="20.100000000000001" customHeight="1" x14ac:dyDescent="0.25">
      <c r="A59" s="38" t="s">
        <v>219</v>
      </c>
      <c r="B59" s="19">
        <v>189.55</v>
      </c>
      <c r="C59" s="140">
        <v>169.61</v>
      </c>
      <c r="D59" s="247">
        <f t="shared" si="19"/>
        <v>4.8915425912458496E-4</v>
      </c>
      <c r="E59" s="215">
        <f t="shared" si="20"/>
        <v>4.3301117261243267E-4</v>
      </c>
      <c r="F59" s="52">
        <f>(C59-B59)/B59</f>
        <v>-0.10519651806911104</v>
      </c>
      <c r="H59" s="19">
        <v>54.084000000000003</v>
      </c>
      <c r="I59" s="140">
        <v>54.385000000000005</v>
      </c>
      <c r="J59" s="247">
        <f t="shared" si="21"/>
        <v>9.4615729264938616E-4</v>
      </c>
      <c r="K59" s="215">
        <f t="shared" si="22"/>
        <v>1.0371390165996022E-3</v>
      </c>
      <c r="L59" s="52">
        <f t="shared" si="26"/>
        <v>5.5654167591154859E-3</v>
      </c>
      <c r="N59" s="27">
        <f t="shared" si="23"/>
        <v>2.8532840939066211</v>
      </c>
      <c r="O59" s="152">
        <f t="shared" si="24"/>
        <v>3.2064736749012441</v>
      </c>
      <c r="P59" s="52">
        <f>(O59-N59)/N59</f>
        <v>0.12378353131708231</v>
      </c>
    </row>
    <row r="60" spans="1:16" ht="20.100000000000001" customHeight="1" x14ac:dyDescent="0.25">
      <c r="A60" s="38" t="s">
        <v>208</v>
      </c>
      <c r="B60" s="19">
        <v>147.13999999999999</v>
      </c>
      <c r="C60" s="140">
        <v>239.88999999999996</v>
      </c>
      <c r="D60" s="247">
        <f t="shared" si="19"/>
        <v>3.7971067099758064E-4</v>
      </c>
      <c r="E60" s="215">
        <f t="shared" si="20"/>
        <v>6.1243470430986642E-4</v>
      </c>
      <c r="F60" s="52">
        <f>(C60-B60)/B60</f>
        <v>0.63035204567078962</v>
      </c>
      <c r="H60" s="19">
        <v>86.202000000000012</v>
      </c>
      <c r="I60" s="140">
        <v>50.087000000000018</v>
      </c>
      <c r="J60" s="247">
        <f t="shared" si="21"/>
        <v>1.5080365901368686E-3</v>
      </c>
      <c r="K60" s="215">
        <f t="shared" si="22"/>
        <v>9.5517480784084374E-4</v>
      </c>
      <c r="L60" s="52">
        <f t="shared" si="26"/>
        <v>-0.41895779680285827</v>
      </c>
      <c r="N60" s="27">
        <f t="shared" ref="N60" si="45">(H60/B60)*10</f>
        <v>5.8585021068370269</v>
      </c>
      <c r="O60" s="152">
        <f t="shared" ref="O60" si="46">(I60/C60)*10</f>
        <v>2.087915294509985</v>
      </c>
      <c r="P60" s="52">
        <f>(O60-N60)/N60</f>
        <v>-0.64360936354817855</v>
      </c>
    </row>
    <row r="61" spans="1:16" ht="20.100000000000001" customHeight="1" thickBot="1" x14ac:dyDescent="0.3">
      <c r="A61" s="8" t="s">
        <v>17</v>
      </c>
      <c r="B61" s="19">
        <f>B62-SUM(B39:B60)</f>
        <v>778.5</v>
      </c>
      <c r="C61" s="140">
        <f>C62-SUM(C39:C60)</f>
        <v>410.96000000002095</v>
      </c>
      <c r="D61" s="247">
        <f t="shared" si="19"/>
        <v>2.0090033802610888E-3</v>
      </c>
      <c r="E61" s="215">
        <f t="shared" si="20"/>
        <v>1.0491732297436141E-3</v>
      </c>
      <c r="F61" s="52">
        <f t="shared" si="25"/>
        <v>-0.47211303789335779</v>
      </c>
      <c r="H61" s="196">
        <f>H62-SUM(H39:H60)</f>
        <v>120.77199999999721</v>
      </c>
      <c r="I61" s="142">
        <f>I62-SUM(I39:I60)</f>
        <v>118.81899999999587</v>
      </c>
      <c r="J61" s="247">
        <f t="shared" si="21"/>
        <v>2.1128117104476187E-3</v>
      </c>
      <c r="K61" s="215">
        <f t="shared" si="22"/>
        <v>2.2659156166837148E-3</v>
      </c>
      <c r="L61" s="52">
        <f t="shared" si="26"/>
        <v>-1.6170966780391018E-2</v>
      </c>
      <c r="N61" s="27">
        <f t="shared" si="23"/>
        <v>1.5513423249839076</v>
      </c>
      <c r="O61" s="152">
        <f t="shared" si="24"/>
        <v>2.8912546233207563</v>
      </c>
      <c r="P61" s="52">
        <f t="shared" si="8"/>
        <v>0.86371155918198006</v>
      </c>
    </row>
    <row r="62" spans="1:16" ht="26.25" customHeight="1" thickBot="1" x14ac:dyDescent="0.3">
      <c r="A62" s="12" t="s">
        <v>18</v>
      </c>
      <c r="B62" s="17">
        <v>387505.57000000007</v>
      </c>
      <c r="C62" s="145">
        <v>391698.9</v>
      </c>
      <c r="D62" s="253">
        <f>SUM(D39:D61)</f>
        <v>0.99999999999999978</v>
      </c>
      <c r="E62" s="254">
        <f>SUM(E39:E61)</f>
        <v>1.0000000000000002</v>
      </c>
      <c r="F62" s="57">
        <f t="shared" si="25"/>
        <v>1.08213412261402E-2</v>
      </c>
      <c r="G62" s="1"/>
      <c r="H62" s="17">
        <v>57161.743000000002</v>
      </c>
      <c r="I62" s="145">
        <v>52437.522000000004</v>
      </c>
      <c r="J62" s="253">
        <f>SUM(J39:J61)</f>
        <v>1</v>
      </c>
      <c r="K62" s="254">
        <f>SUM(K39:K61)</f>
        <v>1</v>
      </c>
      <c r="L62" s="57">
        <f t="shared" si="26"/>
        <v>-8.2646552607746712E-2</v>
      </c>
      <c r="M62" s="1"/>
      <c r="N62" s="29">
        <f t="shared" si="23"/>
        <v>1.4751205511703995</v>
      </c>
      <c r="O62" s="146">
        <f t="shared" si="24"/>
        <v>1.3387201751140991</v>
      </c>
      <c r="P62" s="57">
        <f t="shared" si="8"/>
        <v>-9.2467273910648684E-2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L37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157</v>
      </c>
      <c r="B68" s="39">
        <v>163301.6</v>
      </c>
      <c r="C68" s="147">
        <v>282153.47000000003</v>
      </c>
      <c r="D68" s="247">
        <f>B68/$B$96</f>
        <v>0.25677128571041535</v>
      </c>
      <c r="E68" s="246">
        <f>C68/$C$96</f>
        <v>0.40477828758954992</v>
      </c>
      <c r="F68" s="61">
        <f t="shared" ref="F68:F87" si="47">(C68-B68)/B68</f>
        <v>0.7278059124956523</v>
      </c>
      <c r="H68" s="19">
        <v>14292.997000000001</v>
      </c>
      <c r="I68" s="147">
        <v>31121.394999999997</v>
      </c>
      <c r="J68" s="245">
        <f>H68/$H$96</f>
        <v>0.18355797432553397</v>
      </c>
      <c r="K68" s="246">
        <f>I68/$I$96</f>
        <v>0.33866758387202323</v>
      </c>
      <c r="L68" s="61">
        <f t="shared" ref="L68:L85" si="48">(I68-H68)/H68</f>
        <v>1.1773876395552305</v>
      </c>
      <c r="N68" s="41">
        <f t="shared" ref="N68:N78" si="49">(H68/B68)*10</f>
        <v>0.87525149784202982</v>
      </c>
      <c r="O68" s="149">
        <f t="shared" ref="O68:O78" si="50">(I68/C68)*10</f>
        <v>1.1029952954326592</v>
      </c>
      <c r="P68" s="61">
        <f t="shared" si="8"/>
        <v>0.26020383644260131</v>
      </c>
    </row>
    <row r="69" spans="1:16" ht="20.100000000000001" customHeight="1" x14ac:dyDescent="0.25">
      <c r="A69" s="38" t="s">
        <v>155</v>
      </c>
      <c r="B69" s="19">
        <v>61509.569999999992</v>
      </c>
      <c r="C69" s="140">
        <v>52545.200000000004</v>
      </c>
      <c r="D69" s="247">
        <f t="shared" ref="D69:D95" si="51">B69/$B$96</f>
        <v>9.6716084670295882E-2</v>
      </c>
      <c r="E69" s="215">
        <f t="shared" ref="E69:E95" si="52">C69/$C$96</f>
        <v>7.538151516283112E-2</v>
      </c>
      <c r="F69" s="52">
        <f t="shared" si="47"/>
        <v>-0.14573943534315048</v>
      </c>
      <c r="H69" s="19">
        <v>9531.4860000000008</v>
      </c>
      <c r="I69" s="140">
        <v>8769.5339999999997</v>
      </c>
      <c r="J69" s="214">
        <f t="shared" ref="J69:J96" si="53">H69/$H$96</f>
        <v>0.12240821588867518</v>
      </c>
      <c r="K69" s="215">
        <f t="shared" ref="K69:K96" si="54">I69/$I$96</f>
        <v>9.543135490756631E-2</v>
      </c>
      <c r="L69" s="52">
        <f t="shared" si="48"/>
        <v>-7.9940525538200552E-2</v>
      </c>
      <c r="N69" s="40">
        <f t="shared" si="49"/>
        <v>1.5495939900083844</v>
      </c>
      <c r="O69" s="143">
        <f t="shared" si="50"/>
        <v>1.6689505416289214</v>
      </c>
      <c r="P69" s="52">
        <f t="shared" si="8"/>
        <v>7.7024402772684505E-2</v>
      </c>
    </row>
    <row r="70" spans="1:16" ht="20.100000000000001" customHeight="1" x14ac:dyDescent="0.25">
      <c r="A70" s="38" t="s">
        <v>153</v>
      </c>
      <c r="B70" s="19">
        <v>39915.209999999992</v>
      </c>
      <c r="C70" s="140">
        <v>30273.700000000012</v>
      </c>
      <c r="D70" s="247">
        <f t="shared" si="51"/>
        <v>6.2761661803076171E-2</v>
      </c>
      <c r="E70" s="215">
        <f t="shared" si="52"/>
        <v>4.3430748680850034E-2</v>
      </c>
      <c r="F70" s="52">
        <f t="shared" si="47"/>
        <v>-0.24154977513584375</v>
      </c>
      <c r="H70" s="19">
        <v>8603.7660000000014</v>
      </c>
      <c r="I70" s="140">
        <v>8520.8329999999969</v>
      </c>
      <c r="J70" s="214">
        <f t="shared" si="53"/>
        <v>0.11049396138059095</v>
      </c>
      <c r="K70" s="215">
        <f t="shared" si="54"/>
        <v>9.2724954157324971E-2</v>
      </c>
      <c r="L70" s="52">
        <f t="shared" si="48"/>
        <v>-9.6391510415328036E-3</v>
      </c>
      <c r="N70" s="40">
        <f t="shared" si="49"/>
        <v>2.1555106436869562</v>
      </c>
      <c r="O70" s="143">
        <f t="shared" si="50"/>
        <v>2.8145991405080957</v>
      </c>
      <c r="P70" s="52">
        <f t="shared" si="8"/>
        <v>0.30576907553273885</v>
      </c>
    </row>
    <row r="71" spans="1:16" ht="20.100000000000001" customHeight="1" x14ac:dyDescent="0.25">
      <c r="A71" s="38" t="s">
        <v>154</v>
      </c>
      <c r="B71" s="19">
        <v>45264.760000000017</v>
      </c>
      <c r="C71" s="140">
        <v>40449.649999999987</v>
      </c>
      <c r="D71" s="247">
        <f t="shared" si="51"/>
        <v>7.1173158270178519E-2</v>
      </c>
      <c r="E71" s="215">
        <f t="shared" si="52"/>
        <v>5.8029199713888438E-2</v>
      </c>
      <c r="F71" s="52">
        <f t="shared" si="47"/>
        <v>-0.10637657197342984</v>
      </c>
      <c r="H71" s="19">
        <v>7671.3030000000008</v>
      </c>
      <c r="I71" s="140">
        <v>7250.661000000001</v>
      </c>
      <c r="J71" s="214">
        <f t="shared" si="53"/>
        <v>9.8518794841795029E-2</v>
      </c>
      <c r="K71" s="215">
        <f t="shared" si="54"/>
        <v>7.8902756201806132E-2</v>
      </c>
      <c r="L71" s="52">
        <f t="shared" si="48"/>
        <v>-5.4833188051625618E-2</v>
      </c>
      <c r="N71" s="40">
        <f t="shared" si="49"/>
        <v>1.6947627690945446</v>
      </c>
      <c r="O71" s="143">
        <f t="shared" si="50"/>
        <v>1.7925151391915637</v>
      </c>
      <c r="P71" s="52">
        <f t="shared" si="8"/>
        <v>5.7679087527539287E-2</v>
      </c>
    </row>
    <row r="72" spans="1:16" ht="20.100000000000001" customHeight="1" x14ac:dyDescent="0.25">
      <c r="A72" s="38" t="s">
        <v>162</v>
      </c>
      <c r="B72" s="19">
        <v>87180.87</v>
      </c>
      <c r="C72" s="140">
        <v>94024.390000000014</v>
      </c>
      <c r="D72" s="247">
        <f t="shared" si="51"/>
        <v>0.13708098438259378</v>
      </c>
      <c r="E72" s="215">
        <f t="shared" si="52"/>
        <v>0.13488769631595174</v>
      </c>
      <c r="F72" s="52">
        <f t="shared" si="47"/>
        <v>7.8497954883909954E-2</v>
      </c>
      <c r="H72" s="19">
        <v>4887.4269999999988</v>
      </c>
      <c r="I72" s="140">
        <v>6114.75</v>
      </c>
      <c r="J72" s="214">
        <f t="shared" si="53"/>
        <v>6.2766836079509516E-2</v>
      </c>
      <c r="K72" s="215">
        <f t="shared" si="54"/>
        <v>6.6541606135632869E-2</v>
      </c>
      <c r="L72" s="52">
        <f t="shared" si="48"/>
        <v>0.25111843102720544</v>
      </c>
      <c r="N72" s="40">
        <f t="shared" si="49"/>
        <v>0.56060773424261534</v>
      </c>
      <c r="O72" s="143">
        <f t="shared" si="50"/>
        <v>0.65033657756248131</v>
      </c>
      <c r="P72" s="52">
        <f t="shared" ref="P72:P78" si="55">(O72-N72)/N72</f>
        <v>0.16005637781842275</v>
      </c>
    </row>
    <row r="73" spans="1:16" ht="20.100000000000001" customHeight="1" x14ac:dyDescent="0.25">
      <c r="A73" s="38" t="s">
        <v>158</v>
      </c>
      <c r="B73" s="19">
        <v>33971.740000000013</v>
      </c>
      <c r="C73" s="140">
        <v>30672.110000000019</v>
      </c>
      <c r="D73" s="247">
        <f t="shared" si="51"/>
        <v>5.3416300621793956E-2</v>
      </c>
      <c r="E73" s="215">
        <f t="shared" si="52"/>
        <v>4.4002308965253256E-2</v>
      </c>
      <c r="F73" s="52">
        <f t="shared" si="47"/>
        <v>-9.7128672243458614E-2</v>
      </c>
      <c r="H73" s="19">
        <v>6003.2729999999983</v>
      </c>
      <c r="I73" s="140">
        <v>6006.5670000000018</v>
      </c>
      <c r="J73" s="214">
        <f t="shared" si="53"/>
        <v>7.709710085317803E-2</v>
      </c>
      <c r="K73" s="215">
        <f t="shared" si="54"/>
        <v>6.5364342866231662E-2</v>
      </c>
      <c r="L73" s="52">
        <f t="shared" si="48"/>
        <v>5.4870068377758398E-4</v>
      </c>
      <c r="N73" s="40">
        <f t="shared" si="49"/>
        <v>1.7671373323827382</v>
      </c>
      <c r="O73" s="143">
        <f t="shared" si="50"/>
        <v>1.9583155511635808</v>
      </c>
      <c r="P73" s="52">
        <f t="shared" si="55"/>
        <v>0.10818526397326769</v>
      </c>
    </row>
    <row r="74" spans="1:16" ht="20.100000000000001" customHeight="1" x14ac:dyDescent="0.25">
      <c r="A74" s="38" t="s">
        <v>165</v>
      </c>
      <c r="B74" s="19">
        <v>28918.98</v>
      </c>
      <c r="C74" s="140">
        <v>27524.63</v>
      </c>
      <c r="D74" s="247">
        <f t="shared" si="51"/>
        <v>4.5471469208101981E-2</v>
      </c>
      <c r="E74" s="215">
        <f t="shared" si="52"/>
        <v>3.9486923899734253E-2</v>
      </c>
      <c r="F74" s="52">
        <f t="shared" si="47"/>
        <v>-4.8215739282644082E-2</v>
      </c>
      <c r="H74" s="19">
        <v>2389.7069999999994</v>
      </c>
      <c r="I74" s="140">
        <v>2490.9439999999995</v>
      </c>
      <c r="J74" s="214">
        <f t="shared" si="53"/>
        <v>3.068983895760621E-2</v>
      </c>
      <c r="K74" s="215">
        <f t="shared" si="54"/>
        <v>2.7106817867274681E-2</v>
      </c>
      <c r="L74" s="52">
        <f t="shared" si="48"/>
        <v>4.2363770956021014E-2</v>
      </c>
      <c r="N74" s="40">
        <f t="shared" si="49"/>
        <v>0.82634553500849595</v>
      </c>
      <c r="O74" s="143">
        <f t="shared" si="50"/>
        <v>0.90498727866641604</v>
      </c>
      <c r="P74" s="52">
        <f t="shared" si="55"/>
        <v>9.5168111070039904E-2</v>
      </c>
    </row>
    <row r="75" spans="1:16" ht="20.100000000000001" customHeight="1" x14ac:dyDescent="0.25">
      <c r="A75" s="38" t="s">
        <v>156</v>
      </c>
      <c r="B75" s="19">
        <v>16457.400000000001</v>
      </c>
      <c r="C75" s="140">
        <v>10304.629999999999</v>
      </c>
      <c r="D75" s="247">
        <f t="shared" si="51"/>
        <v>2.5877197513377637E-2</v>
      </c>
      <c r="E75" s="215">
        <f t="shared" si="52"/>
        <v>1.4783055780401719E-2</v>
      </c>
      <c r="F75" s="52">
        <f t="shared" si="47"/>
        <v>-0.37386039107027852</v>
      </c>
      <c r="H75" s="19">
        <v>3209.4770000000003</v>
      </c>
      <c r="I75" s="140">
        <v>2436.2299999999996</v>
      </c>
      <c r="J75" s="214">
        <f t="shared" si="53"/>
        <v>4.1217744379600151E-2</v>
      </c>
      <c r="K75" s="215">
        <f t="shared" si="54"/>
        <v>2.6511412096293853E-2</v>
      </c>
      <c r="L75" s="52">
        <f t="shared" si="48"/>
        <v>-0.24092616959087124</v>
      </c>
      <c r="N75" s="40">
        <f t="shared" si="49"/>
        <v>1.9501725667480891</v>
      </c>
      <c r="O75" s="143">
        <f t="shared" si="50"/>
        <v>2.3642090982403055</v>
      </c>
      <c r="P75" s="52">
        <f t="shared" si="55"/>
        <v>0.21230763807872746</v>
      </c>
    </row>
    <row r="76" spans="1:16" ht="20.100000000000001" customHeight="1" x14ac:dyDescent="0.25">
      <c r="A76" s="38" t="s">
        <v>210</v>
      </c>
      <c r="B76" s="19">
        <v>9556.9299999999985</v>
      </c>
      <c r="C76" s="140">
        <v>10036.819999999998</v>
      </c>
      <c r="D76" s="247">
        <f t="shared" si="51"/>
        <v>1.5027073853192125E-2</v>
      </c>
      <c r="E76" s="215">
        <f t="shared" si="52"/>
        <v>1.4398854681618996E-2</v>
      </c>
      <c r="F76" s="52">
        <f t="shared" si="47"/>
        <v>5.0213823895330349E-2</v>
      </c>
      <c r="H76" s="19">
        <v>1379.8989999999997</v>
      </c>
      <c r="I76" s="140">
        <v>1919.2140000000002</v>
      </c>
      <c r="J76" s="214">
        <f t="shared" si="53"/>
        <v>1.7721368388577283E-2</v>
      </c>
      <c r="K76" s="215">
        <f t="shared" si="54"/>
        <v>2.0885168171714711E-2</v>
      </c>
      <c r="L76" s="52">
        <f t="shared" si="48"/>
        <v>0.39083657572039737</v>
      </c>
      <c r="N76" s="40">
        <f t="shared" si="49"/>
        <v>1.443872666222312</v>
      </c>
      <c r="O76" s="143">
        <f t="shared" si="50"/>
        <v>1.9121733776235905</v>
      </c>
      <c r="P76" s="52">
        <f t="shared" si="55"/>
        <v>0.32433657230074231</v>
      </c>
    </row>
    <row r="77" spans="1:16" ht="20.100000000000001" customHeight="1" x14ac:dyDescent="0.25">
      <c r="A77" s="38" t="s">
        <v>197</v>
      </c>
      <c r="B77" s="19">
        <v>16598.749999999996</v>
      </c>
      <c r="C77" s="140">
        <v>10652.73</v>
      </c>
      <c r="D77" s="247">
        <f t="shared" si="51"/>
        <v>2.6099452661123686E-2</v>
      </c>
      <c r="E77" s="215">
        <f t="shared" si="52"/>
        <v>1.528244117484653E-2</v>
      </c>
      <c r="F77" s="52">
        <f t="shared" si="47"/>
        <v>-0.35822095037276891</v>
      </c>
      <c r="H77" s="19">
        <v>2170.9200000000005</v>
      </c>
      <c r="I77" s="140">
        <v>1562.2800000000004</v>
      </c>
      <c r="J77" s="214">
        <f t="shared" si="53"/>
        <v>2.7880064455536393E-2</v>
      </c>
      <c r="K77" s="215">
        <f t="shared" si="54"/>
        <v>1.7000960044740433E-2</v>
      </c>
      <c r="L77" s="52">
        <f t="shared" si="48"/>
        <v>-0.28036040019899394</v>
      </c>
      <c r="N77" s="40">
        <f t="shared" si="49"/>
        <v>1.3078816175916868</v>
      </c>
      <c r="O77" s="143">
        <f t="shared" si="50"/>
        <v>1.4665536439954832</v>
      </c>
      <c r="P77" s="52">
        <f t="shared" si="55"/>
        <v>0.12131986891594414</v>
      </c>
    </row>
    <row r="78" spans="1:16" ht="20.100000000000001" customHeight="1" x14ac:dyDescent="0.25">
      <c r="A78" s="38" t="s">
        <v>159</v>
      </c>
      <c r="B78" s="19">
        <v>8256.5200000000023</v>
      </c>
      <c r="C78" s="140">
        <v>6358.8600000000024</v>
      </c>
      <c r="D78" s="247">
        <f t="shared" si="51"/>
        <v>1.2982342217674284E-2</v>
      </c>
      <c r="E78" s="215">
        <f t="shared" si="52"/>
        <v>9.1224412792856521E-3</v>
      </c>
      <c r="F78" s="52">
        <f t="shared" si="47"/>
        <v>-0.22983775246714103</v>
      </c>
      <c r="H78" s="19">
        <v>1799.5139999999999</v>
      </c>
      <c r="I78" s="140">
        <v>1408.5329999999999</v>
      </c>
      <c r="J78" s="214">
        <f t="shared" si="53"/>
        <v>2.3110278733735053E-2</v>
      </c>
      <c r="K78" s="215">
        <f t="shared" si="54"/>
        <v>1.532786264606752E-2</v>
      </c>
      <c r="L78" s="52">
        <f t="shared" si="48"/>
        <v>-0.21727032965567372</v>
      </c>
      <c r="N78" s="40">
        <f t="shared" si="49"/>
        <v>2.1795066202225626</v>
      </c>
      <c r="O78" s="143">
        <f t="shared" si="50"/>
        <v>2.2150715694322556</v>
      </c>
      <c r="P78" s="52">
        <f t="shared" si="55"/>
        <v>1.6317889966336162E-2</v>
      </c>
    </row>
    <row r="79" spans="1:16" ht="20.100000000000001" customHeight="1" x14ac:dyDescent="0.25">
      <c r="A79" s="38" t="s">
        <v>209</v>
      </c>
      <c r="B79" s="19">
        <v>4199.55</v>
      </c>
      <c r="C79" s="140">
        <v>5453.24</v>
      </c>
      <c r="D79" s="247">
        <f t="shared" si="51"/>
        <v>6.6032656930806238E-3</v>
      </c>
      <c r="E79" s="215">
        <f t="shared" si="52"/>
        <v>7.8232358759041196E-3</v>
      </c>
      <c r="F79" s="52">
        <f t="shared" si="47"/>
        <v>0.29852960436237203</v>
      </c>
      <c r="H79" s="19">
        <v>983.197</v>
      </c>
      <c r="I79" s="140">
        <v>1398.7839999999999</v>
      </c>
      <c r="J79" s="214">
        <f t="shared" si="53"/>
        <v>1.2626718502980307E-2</v>
      </c>
      <c r="K79" s="215">
        <f t="shared" si="54"/>
        <v>1.5221772598524074E-2</v>
      </c>
      <c r="L79" s="52">
        <f t="shared" si="48"/>
        <v>0.42268945084250653</v>
      </c>
      <c r="N79" s="40">
        <f t="shared" ref="N79:N83" si="56">(H79/B79)*10</f>
        <v>2.3411960805324377</v>
      </c>
      <c r="O79" s="143">
        <f t="shared" ref="O79:O83" si="57">(I79/C79)*10</f>
        <v>2.5650512355957189</v>
      </c>
      <c r="P79" s="52">
        <f t="shared" ref="P79:P83" si="58">(O79-N79)/N79</f>
        <v>9.5615722631985534E-2</v>
      </c>
    </row>
    <row r="80" spans="1:16" ht="20.100000000000001" customHeight="1" x14ac:dyDescent="0.25">
      <c r="A80" s="38" t="s">
        <v>167</v>
      </c>
      <c r="B80" s="19">
        <v>44299.180000000008</v>
      </c>
      <c r="C80" s="140">
        <v>38325.589999999997</v>
      </c>
      <c r="D80" s="247">
        <f t="shared" si="51"/>
        <v>6.965490481732646E-2</v>
      </c>
      <c r="E80" s="215">
        <f t="shared" si="52"/>
        <v>5.498201631565678E-2</v>
      </c>
      <c r="F80" s="52">
        <f t="shared" si="47"/>
        <v>-0.13484651408897433</v>
      </c>
      <c r="H80" s="19">
        <v>1339.607</v>
      </c>
      <c r="I80" s="140">
        <v>1199.21</v>
      </c>
      <c r="J80" s="214">
        <f t="shared" si="53"/>
        <v>1.7203917926541617E-2</v>
      </c>
      <c r="K80" s="215">
        <f t="shared" si="54"/>
        <v>1.3049979066014522E-2</v>
      </c>
      <c r="L80" s="52">
        <f t="shared" si="48"/>
        <v>-0.10480461807082221</v>
      </c>
      <c r="N80" s="40">
        <f t="shared" si="56"/>
        <v>0.30239995413007642</v>
      </c>
      <c r="O80" s="143">
        <f t="shared" si="57"/>
        <v>0.31290059722498731</v>
      </c>
      <c r="P80" s="52">
        <f t="shared" si="58"/>
        <v>3.4724354126039546E-2</v>
      </c>
    </row>
    <row r="81" spans="1:16" ht="20.100000000000001" customHeight="1" x14ac:dyDescent="0.25">
      <c r="A81" s="38" t="s">
        <v>161</v>
      </c>
      <c r="B81" s="19">
        <v>1951.2199999999998</v>
      </c>
      <c r="C81" s="140">
        <v>2798.7700000000009</v>
      </c>
      <c r="D81" s="247">
        <f t="shared" si="51"/>
        <v>3.0680487399013636E-3</v>
      </c>
      <c r="E81" s="215">
        <f t="shared" si="52"/>
        <v>4.0151245630861985E-3</v>
      </c>
      <c r="F81" s="52">
        <f t="shared" si="47"/>
        <v>0.43436926640768403</v>
      </c>
      <c r="H81" s="19">
        <v>510.31299999999999</v>
      </c>
      <c r="I81" s="140">
        <v>1191.8480000000002</v>
      </c>
      <c r="J81" s="214">
        <f t="shared" si="53"/>
        <v>6.5537004276979985E-3</v>
      </c>
      <c r="K81" s="215">
        <f t="shared" si="54"/>
        <v>1.2969864702488537E-2</v>
      </c>
      <c r="L81" s="52">
        <f t="shared" si="48"/>
        <v>1.3355234924448334</v>
      </c>
      <c r="N81" s="40">
        <f t="shared" si="56"/>
        <v>2.6153534711616322</v>
      </c>
      <c r="O81" s="143">
        <f t="shared" si="57"/>
        <v>4.2584706853367722</v>
      </c>
      <c r="P81" s="52">
        <f t="shared" si="58"/>
        <v>0.62825818088953578</v>
      </c>
    </row>
    <row r="82" spans="1:16" ht="20.100000000000001" customHeight="1" x14ac:dyDescent="0.25">
      <c r="A82" s="38" t="s">
        <v>217</v>
      </c>
      <c r="B82" s="19">
        <v>54.899999999999984</v>
      </c>
      <c r="C82" s="140">
        <v>106.72</v>
      </c>
      <c r="D82" s="247">
        <f t="shared" si="51"/>
        <v>8.6323364777208541E-5</v>
      </c>
      <c r="E82" s="215">
        <f t="shared" si="52"/>
        <v>1.5310085979646738E-4</v>
      </c>
      <c r="F82" s="52">
        <f t="shared" si="47"/>
        <v>0.94389799635701332</v>
      </c>
      <c r="H82" s="19">
        <v>661.74800000000005</v>
      </c>
      <c r="I82" s="140">
        <v>751.59100000000001</v>
      </c>
      <c r="J82" s="214">
        <f t="shared" si="53"/>
        <v>8.498506114146211E-3</v>
      </c>
      <c r="K82" s="215">
        <f t="shared" si="54"/>
        <v>8.1789234714561426E-3</v>
      </c>
      <c r="L82" s="52">
        <f t="shared" si="48"/>
        <v>0.13576618289741707</v>
      </c>
      <c r="N82" s="40">
        <f t="shared" si="56"/>
        <v>120.53697632058291</v>
      </c>
      <c r="O82" s="143">
        <f t="shared" si="57"/>
        <v>70.42644302848575</v>
      </c>
      <c r="P82" s="52">
        <f t="shared" si="58"/>
        <v>-0.41572747900048557</v>
      </c>
    </row>
    <row r="83" spans="1:16" ht="20.100000000000001" customHeight="1" x14ac:dyDescent="0.25">
      <c r="A83" s="38" t="s">
        <v>227</v>
      </c>
      <c r="B83" s="19">
        <v>6449.96</v>
      </c>
      <c r="C83" s="140">
        <v>5214.9800000000005</v>
      </c>
      <c r="D83" s="247">
        <f t="shared" si="51"/>
        <v>1.0141753185398983E-2</v>
      </c>
      <c r="E83" s="215">
        <f t="shared" si="52"/>
        <v>7.481427303423739E-3</v>
      </c>
      <c r="F83" s="52">
        <f t="shared" si="47"/>
        <v>-0.19147095485863472</v>
      </c>
      <c r="H83" s="19">
        <v>913.98100000000011</v>
      </c>
      <c r="I83" s="140">
        <v>717.58900000000006</v>
      </c>
      <c r="J83" s="214">
        <f t="shared" si="53"/>
        <v>1.1737811246446486E-2</v>
      </c>
      <c r="K83" s="215">
        <f t="shared" si="54"/>
        <v>7.8089087215769508E-3</v>
      </c>
      <c r="L83" s="52">
        <f t="shared" si="48"/>
        <v>-0.21487536392988479</v>
      </c>
      <c r="N83" s="40">
        <f t="shared" si="56"/>
        <v>1.4170335940067846</v>
      </c>
      <c r="O83" s="143">
        <f t="shared" si="57"/>
        <v>1.3760148648700474</v>
      </c>
      <c r="P83" s="52">
        <f t="shared" si="58"/>
        <v>-2.894689957261579E-2</v>
      </c>
    </row>
    <row r="84" spans="1:16" ht="20.100000000000001" customHeight="1" x14ac:dyDescent="0.25">
      <c r="A84" s="38" t="s">
        <v>195</v>
      </c>
      <c r="B84" s="19">
        <v>20779.32</v>
      </c>
      <c r="C84" s="140">
        <v>4543.1499999999996</v>
      </c>
      <c r="D84" s="247">
        <f t="shared" si="51"/>
        <v>3.2672874684560024E-2</v>
      </c>
      <c r="E84" s="215">
        <f t="shared" si="52"/>
        <v>6.5176177959550283E-3</v>
      </c>
      <c r="F84" s="52">
        <f t="shared" si="47"/>
        <v>-0.78136195024668753</v>
      </c>
      <c r="H84" s="19">
        <v>3959.9969999999994</v>
      </c>
      <c r="I84" s="140">
        <v>598.34900000000016</v>
      </c>
      <c r="J84" s="214">
        <f t="shared" si="53"/>
        <v>5.0856305899678801E-2</v>
      </c>
      <c r="K84" s="215">
        <f t="shared" si="54"/>
        <v>6.5113215568338529E-3</v>
      </c>
      <c r="L84" s="52">
        <f t="shared" si="48"/>
        <v>-0.84890165320832311</v>
      </c>
      <c r="N84" s="40">
        <f t="shared" ref="N84" si="59">(H84/B84)*10</f>
        <v>1.9057394563440957</v>
      </c>
      <c r="O84" s="143">
        <f t="shared" ref="O84" si="60">(I84/C84)*10</f>
        <v>1.3170355370172682</v>
      </c>
      <c r="P84" s="52">
        <f t="shared" ref="P84" si="61">(O84-N84)/N84</f>
        <v>-0.30891102000699333</v>
      </c>
    </row>
    <row r="85" spans="1:16" ht="20.100000000000001" customHeight="1" x14ac:dyDescent="0.25">
      <c r="A85" s="38" t="s">
        <v>164</v>
      </c>
      <c r="B85" s="19">
        <v>6514.4400000000005</v>
      </c>
      <c r="C85" s="140">
        <v>4790.6299999999992</v>
      </c>
      <c r="D85" s="247">
        <f t="shared" si="51"/>
        <v>1.0243139898711085E-2</v>
      </c>
      <c r="E85" s="215">
        <f t="shared" si="52"/>
        <v>6.8726534104830428E-3</v>
      </c>
      <c r="F85" s="52">
        <f t="shared" si="47"/>
        <v>-0.26461368897403326</v>
      </c>
      <c r="H85" s="19">
        <v>693.31</v>
      </c>
      <c r="I85" s="140">
        <v>587.41899999999998</v>
      </c>
      <c r="J85" s="214">
        <f t="shared" si="53"/>
        <v>8.9038414532400679E-3</v>
      </c>
      <c r="K85" s="215">
        <f t="shared" si="54"/>
        <v>6.3923796941146123E-3</v>
      </c>
      <c r="L85" s="52">
        <f t="shared" si="48"/>
        <v>-0.15273254388368834</v>
      </c>
      <c r="N85" s="40">
        <f t="shared" ref="N85" si="62">(H85/B85)*10</f>
        <v>1.0642664603557632</v>
      </c>
      <c r="O85" s="143">
        <f t="shared" ref="O85" si="63">(I85/C85)*10</f>
        <v>1.2261831951121254</v>
      </c>
      <c r="P85" s="52">
        <f t="shared" ref="P85" si="64">(O85-N85)/N85</f>
        <v>0.15213928164403168</v>
      </c>
    </row>
    <row r="86" spans="1:16" ht="20.100000000000001" customHeight="1" x14ac:dyDescent="0.25">
      <c r="A86" s="38" t="s">
        <v>228</v>
      </c>
      <c r="B86" s="19">
        <v>2793.1000000000008</v>
      </c>
      <c r="C86" s="140">
        <v>2331.04</v>
      </c>
      <c r="D86" s="247">
        <f t="shared" si="51"/>
        <v>4.3917994564521183E-3</v>
      </c>
      <c r="E86" s="215">
        <f t="shared" si="52"/>
        <v>3.3441175807717139E-3</v>
      </c>
      <c r="F86" s="52">
        <f t="shared" si="47"/>
        <v>-0.16542909312233745</v>
      </c>
      <c r="H86" s="19">
        <v>608.98200000000008</v>
      </c>
      <c r="I86" s="140">
        <v>542.02100000000007</v>
      </c>
      <c r="J86" s="214">
        <f t="shared" si="53"/>
        <v>7.8208581671648254E-3</v>
      </c>
      <c r="K86" s="215">
        <f t="shared" si="54"/>
        <v>5.8983520011843277E-3</v>
      </c>
      <c r="L86" s="52">
        <f t="shared" ref="L86:L88" si="65">(I86-H86)/H86</f>
        <v>-0.10995563087250528</v>
      </c>
      <c r="N86" s="40">
        <f t="shared" ref="N86" si="66">(H86/B86)*10</f>
        <v>2.1803086176649598</v>
      </c>
      <c r="O86" s="143">
        <f t="shared" ref="O86" si="67">(I86/C86)*10</f>
        <v>2.32523251424257</v>
      </c>
      <c r="P86" s="52">
        <f t="shared" ref="P86" si="68">(O86-N86)/N86</f>
        <v>6.6469441712714558E-2</v>
      </c>
    </row>
    <row r="87" spans="1:16" ht="20.100000000000001" customHeight="1" x14ac:dyDescent="0.25">
      <c r="A87" s="38" t="s">
        <v>166</v>
      </c>
      <c r="B87" s="19">
        <v>1171.1499999999999</v>
      </c>
      <c r="C87" s="140">
        <v>2095.25</v>
      </c>
      <c r="D87" s="247">
        <f t="shared" si="51"/>
        <v>1.8414864965178104E-3</v>
      </c>
      <c r="E87" s="215">
        <f t="shared" si="52"/>
        <v>3.0058524783409695E-3</v>
      </c>
      <c r="F87" s="52">
        <f t="shared" si="47"/>
        <v>0.78905349442855333</v>
      </c>
      <c r="H87" s="19">
        <v>308.97799999999989</v>
      </c>
      <c r="I87" s="140">
        <v>529.24800000000005</v>
      </c>
      <c r="J87" s="214">
        <f t="shared" si="53"/>
        <v>3.9680534314220327E-3</v>
      </c>
      <c r="K87" s="215">
        <f t="shared" si="54"/>
        <v>5.7593543422170051E-3</v>
      </c>
      <c r="L87" s="52">
        <f t="shared" si="65"/>
        <v>0.71289865297852995</v>
      </c>
      <c r="N87" s="40">
        <f t="shared" ref="N87:N88" si="69">(H87/B87)*10</f>
        <v>2.6382444605729405</v>
      </c>
      <c r="O87" s="143">
        <f t="shared" ref="O87:O88" si="70">(I87/C87)*10</f>
        <v>2.5259420116931159</v>
      </c>
      <c r="P87" s="52">
        <f t="shared" ref="P87:P88" si="71">(O87-N87)/N87</f>
        <v>-4.2567112547044303E-2</v>
      </c>
    </row>
    <row r="88" spans="1:16" ht="20.100000000000001" customHeight="1" x14ac:dyDescent="0.25">
      <c r="A88" s="38" t="s">
        <v>169</v>
      </c>
      <c r="B88" s="19">
        <v>2395.3700000000003</v>
      </c>
      <c r="C88" s="140">
        <v>1960.49</v>
      </c>
      <c r="D88" s="247">
        <f t="shared" si="51"/>
        <v>3.7664189123202568E-3</v>
      </c>
      <c r="E88" s="215">
        <f t="shared" si="52"/>
        <v>2.8125253431631964E-3</v>
      </c>
      <c r="F88" s="52">
        <f>(C88-B88)/B88</f>
        <v>-0.18155024067263106</v>
      </c>
      <c r="H88" s="19">
        <v>581.77399999999989</v>
      </c>
      <c r="I88" s="140">
        <v>498.41800000000012</v>
      </c>
      <c r="J88" s="214">
        <f t="shared" si="53"/>
        <v>7.4714391219184596E-3</v>
      </c>
      <c r="K88" s="215">
        <f t="shared" si="54"/>
        <v>5.4238577614636532E-3</v>
      </c>
      <c r="L88" s="52">
        <f t="shared" si="65"/>
        <v>-0.14327900524946074</v>
      </c>
      <c r="N88" s="40">
        <f t="shared" si="69"/>
        <v>2.4287437848850066</v>
      </c>
      <c r="O88" s="143">
        <f t="shared" si="70"/>
        <v>2.5423134012415272</v>
      </c>
      <c r="P88" s="52">
        <f t="shared" si="71"/>
        <v>4.6760641061979157E-2</v>
      </c>
    </row>
    <row r="89" spans="1:16" ht="20.100000000000001" customHeight="1" x14ac:dyDescent="0.25">
      <c r="A89" s="38" t="s">
        <v>214</v>
      </c>
      <c r="B89" s="19">
        <v>2583.4300000000003</v>
      </c>
      <c r="C89" s="140">
        <v>1831.1799999999998</v>
      </c>
      <c r="D89" s="247">
        <f t="shared" si="51"/>
        <v>4.0621196769833143E-3</v>
      </c>
      <c r="E89" s="215">
        <f t="shared" si="52"/>
        <v>2.6270167957467682E-3</v>
      </c>
      <c r="F89" s="52">
        <f t="shared" ref="F89:F94" si="72">(C89-B89)/B89</f>
        <v>-0.29118265252009939</v>
      </c>
      <c r="H89" s="19">
        <v>465.73699999999997</v>
      </c>
      <c r="I89" s="140">
        <v>356.61099999999999</v>
      </c>
      <c r="J89" s="214">
        <f t="shared" si="53"/>
        <v>5.981232647600164E-3</v>
      </c>
      <c r="K89" s="215">
        <f t="shared" si="54"/>
        <v>3.8806931936112145E-3</v>
      </c>
      <c r="L89" s="52">
        <f t="shared" ref="L89:L94" si="73">(I89-H89)/H89</f>
        <v>-0.23430820398636995</v>
      </c>
      <c r="N89" s="40">
        <f t="shared" ref="N89:N94" si="74">(H89/B89)*10</f>
        <v>1.802785444157573</v>
      </c>
      <c r="O89" s="143">
        <f t="shared" ref="O89:O94" si="75">(I89/C89)*10</f>
        <v>1.947438263851724</v>
      </c>
      <c r="P89" s="52">
        <f t="shared" ref="P89:P94" si="76">(O89-N89)/N89</f>
        <v>8.0238511001372151E-2</v>
      </c>
    </row>
    <row r="90" spans="1:16" ht="20.100000000000001" customHeight="1" x14ac:dyDescent="0.25">
      <c r="A90" s="38" t="s">
        <v>160</v>
      </c>
      <c r="B90" s="19">
        <v>73.94</v>
      </c>
      <c r="C90" s="140">
        <v>220.42000000000002</v>
      </c>
      <c r="D90" s="247">
        <f t="shared" si="51"/>
        <v>1.1626137689666304E-4</v>
      </c>
      <c r="E90" s="215">
        <f t="shared" si="52"/>
        <v>3.1621525034049232E-4</v>
      </c>
      <c r="F90" s="52">
        <f t="shared" si="72"/>
        <v>1.9810657289694349</v>
      </c>
      <c r="H90" s="19">
        <v>103.093</v>
      </c>
      <c r="I90" s="140">
        <v>326.005</v>
      </c>
      <c r="J90" s="214">
        <f t="shared" si="53"/>
        <v>1.3239730090996503E-3</v>
      </c>
      <c r="K90" s="215">
        <f t="shared" si="54"/>
        <v>3.5476342137040753E-3</v>
      </c>
      <c r="L90" s="52">
        <f t="shared" si="73"/>
        <v>2.1622418592920951</v>
      </c>
      <c r="N90" s="40">
        <f t="shared" si="74"/>
        <v>13.942791452529077</v>
      </c>
      <c r="O90" s="143">
        <f t="shared" si="75"/>
        <v>14.790173305507665</v>
      </c>
      <c r="P90" s="52">
        <f t="shared" si="76"/>
        <v>6.0775624154148951E-2</v>
      </c>
    </row>
    <row r="91" spans="1:16" ht="20.100000000000001" customHeight="1" x14ac:dyDescent="0.25">
      <c r="A91" s="38" t="s">
        <v>212</v>
      </c>
      <c r="B91" s="19">
        <v>1327.69</v>
      </c>
      <c r="C91" s="140">
        <v>1520.3500000000001</v>
      </c>
      <c r="D91" s="247">
        <f t="shared" si="51"/>
        <v>2.0876260142268133E-3</v>
      </c>
      <c r="E91" s="215">
        <f t="shared" si="52"/>
        <v>2.1810990647634855E-3</v>
      </c>
      <c r="F91" s="52">
        <f t="shared" si="72"/>
        <v>0.1451091745814159</v>
      </c>
      <c r="H91" s="19">
        <v>216.01900000000001</v>
      </c>
      <c r="I91" s="140">
        <v>279.03299999999996</v>
      </c>
      <c r="J91" s="214">
        <f t="shared" si="53"/>
        <v>2.7742264310156592E-3</v>
      </c>
      <c r="K91" s="215">
        <f t="shared" si="54"/>
        <v>3.0364780219704884E-3</v>
      </c>
      <c r="L91" s="52">
        <f t="shared" si="73"/>
        <v>0.29170582217304936</v>
      </c>
      <c r="N91" s="40">
        <f t="shared" si="74"/>
        <v>1.6270288998184816</v>
      </c>
      <c r="O91" s="143">
        <f t="shared" si="75"/>
        <v>1.8353208142861837</v>
      </c>
      <c r="P91" s="52">
        <f t="shared" si="76"/>
        <v>0.12801980007296734</v>
      </c>
    </row>
    <row r="92" spans="1:16" ht="20.100000000000001" customHeight="1" x14ac:dyDescent="0.25">
      <c r="A92" s="38" t="s">
        <v>229</v>
      </c>
      <c r="B92" s="19">
        <v>1791.02</v>
      </c>
      <c r="C92" s="140">
        <v>939.81</v>
      </c>
      <c r="D92" s="247">
        <f t="shared" si="51"/>
        <v>2.8161543312072144E-3</v>
      </c>
      <c r="E92" s="215">
        <f t="shared" si="52"/>
        <v>1.3482544888054535E-3</v>
      </c>
      <c r="F92" s="52">
        <f t="shared" si="72"/>
        <v>-0.4752654911726279</v>
      </c>
      <c r="H92" s="19">
        <v>494.363</v>
      </c>
      <c r="I92" s="140">
        <v>262.43600000000004</v>
      </c>
      <c r="J92" s="214">
        <f t="shared" si="53"/>
        <v>6.3488623737550593E-3</v>
      </c>
      <c r="K92" s="215">
        <f t="shared" si="54"/>
        <v>2.855867034271385E-3</v>
      </c>
      <c r="L92" s="52">
        <f t="shared" si="73"/>
        <v>-0.46914311952957638</v>
      </c>
      <c r="N92" s="40">
        <f t="shared" si="74"/>
        <v>2.7602315998704645</v>
      </c>
      <c r="O92" s="143">
        <f t="shared" si="75"/>
        <v>2.7924367691341874</v>
      </c>
      <c r="P92" s="52">
        <f t="shared" si="76"/>
        <v>1.1667560528339078E-2</v>
      </c>
    </row>
    <row r="93" spans="1:16" ht="20.100000000000001" customHeight="1" x14ac:dyDescent="0.25">
      <c r="A93" s="38" t="s">
        <v>230</v>
      </c>
      <c r="B93" s="19">
        <v>3624.22</v>
      </c>
      <c r="C93" s="140">
        <v>1918.7599999999998</v>
      </c>
      <c r="D93" s="247">
        <f t="shared" si="51"/>
        <v>5.6986314224563711E-3</v>
      </c>
      <c r="E93" s="215">
        <f t="shared" si="52"/>
        <v>2.7526593491666949E-3</v>
      </c>
      <c r="F93" s="52">
        <f t="shared" si="72"/>
        <v>-0.47057297846157248</v>
      </c>
      <c r="H93" s="19">
        <v>424.31699999999995</v>
      </c>
      <c r="I93" s="140">
        <v>260.51100000000002</v>
      </c>
      <c r="J93" s="214">
        <f t="shared" si="53"/>
        <v>5.4492958329094721E-3</v>
      </c>
      <c r="K93" s="215">
        <f t="shared" si="54"/>
        <v>2.8349189019992406E-3</v>
      </c>
      <c r="L93" s="52">
        <f t="shared" si="73"/>
        <v>-0.38604628143581321</v>
      </c>
      <c r="N93" s="40">
        <f t="shared" si="74"/>
        <v>1.170781575069946</v>
      </c>
      <c r="O93" s="143">
        <f t="shared" si="75"/>
        <v>1.3577049761304179</v>
      </c>
      <c r="P93" s="52">
        <f t="shared" si="76"/>
        <v>0.15965693775912432</v>
      </c>
    </row>
    <row r="94" spans="1:16" ht="20.100000000000001" customHeight="1" x14ac:dyDescent="0.25">
      <c r="A94" s="38" t="s">
        <v>231</v>
      </c>
      <c r="B94" s="19">
        <v>1642.9699999999998</v>
      </c>
      <c r="C94" s="140">
        <v>1625.2</v>
      </c>
      <c r="D94" s="247">
        <f t="shared" si="51"/>
        <v>2.58336427373425E-3</v>
      </c>
      <c r="E94" s="215">
        <f t="shared" si="52"/>
        <v>2.331517216465693E-3</v>
      </c>
      <c r="F94" s="52">
        <f t="shared" si="72"/>
        <v>-1.0815778742155826E-2</v>
      </c>
      <c r="H94" s="19">
        <v>214.52699999999996</v>
      </c>
      <c r="I94" s="140">
        <v>259.84099999999995</v>
      </c>
      <c r="J94" s="214">
        <f t="shared" si="53"/>
        <v>2.7550654042769207E-3</v>
      </c>
      <c r="K94" s="215">
        <f t="shared" si="54"/>
        <v>2.8276278637538702E-3</v>
      </c>
      <c r="L94" s="52">
        <f t="shared" si="73"/>
        <v>0.21122749117826661</v>
      </c>
      <c r="N94" s="40">
        <f t="shared" si="74"/>
        <v>1.3057268239833957</v>
      </c>
      <c r="O94" s="143">
        <f t="shared" si="75"/>
        <v>1.5988247600295344</v>
      </c>
      <c r="P94" s="52">
        <f t="shared" si="76"/>
        <v>0.22447109966844486</v>
      </c>
    </row>
    <row r="95" spans="1:16" ht="20.100000000000001" customHeight="1" thickBot="1" x14ac:dyDescent="0.3">
      <c r="A95" s="8" t="s">
        <v>17</v>
      </c>
      <c r="B95" s="19">
        <f>B96-SUM(B68:B94)</f>
        <v>23396.980000000447</v>
      </c>
      <c r="C95" s="140">
        <f>C96-SUM(C68:C94)</f>
        <v>26385.060000000056</v>
      </c>
      <c r="D95" s="247">
        <f t="shared" si="51"/>
        <v>3.678881674362644E-2</v>
      </c>
      <c r="E95" s="215">
        <f t="shared" si="52"/>
        <v>3.7852093063918554E-2</v>
      </c>
      <c r="F95" s="52">
        <f t="shared" ref="F95" si="77">(C95-B95)/B95</f>
        <v>0.12771220901157124</v>
      </c>
      <c r="H95" s="196">
        <f>H96-SUM(H68:H94)</f>
        <v>3446.6790000000619</v>
      </c>
      <c r="I95" s="119">
        <f>I96-SUM(I68:I94)</f>
        <v>4533.7789999999659</v>
      </c>
      <c r="J95" s="214">
        <f t="shared" si="53"/>
        <v>4.4264013725768533E-2</v>
      </c>
      <c r="K95" s="215">
        <f t="shared" si="54"/>
        <v>4.9337247888139535E-2</v>
      </c>
      <c r="L95" s="52">
        <f t="shared" ref="L95" si="78">(I95-H95)/H95</f>
        <v>0.31540506092963239</v>
      </c>
      <c r="N95" s="40">
        <f t="shared" ref="N95:N96" si="79">(H95/B95)*10</f>
        <v>1.4731298654783633</v>
      </c>
      <c r="O95" s="143">
        <f t="shared" ref="O95:O96" si="80">(I95/C95)*10</f>
        <v>1.718312939216343</v>
      </c>
      <c r="P95" s="52">
        <f>(O95-N95)/N95</f>
        <v>0.16643683593935038</v>
      </c>
    </row>
    <row r="96" spans="1:16" ht="26.25" customHeight="1" thickBot="1" x14ac:dyDescent="0.3">
      <c r="A96" s="12" t="s">
        <v>18</v>
      </c>
      <c r="B96" s="17">
        <v>635980.77000000025</v>
      </c>
      <c r="C96" s="145">
        <v>697056.83000000007</v>
      </c>
      <c r="D96" s="243">
        <f>SUM(D68:D95)</f>
        <v>1.0000000000000004</v>
      </c>
      <c r="E96" s="244">
        <f>SUM(E68:E95)</f>
        <v>1.0000000000000002</v>
      </c>
      <c r="F96" s="57">
        <f>(C96-B96)/B96</f>
        <v>9.603444456347289E-2</v>
      </c>
      <c r="G96" s="1"/>
      <c r="H96" s="17">
        <v>77866.391000000061</v>
      </c>
      <c r="I96" s="145">
        <v>91893.633999999976</v>
      </c>
      <c r="J96" s="255">
        <f t="shared" si="53"/>
        <v>1</v>
      </c>
      <c r="K96" s="244">
        <f t="shared" si="54"/>
        <v>1</v>
      </c>
      <c r="L96" s="57">
        <f>(I96-H96)/H96</f>
        <v>0.18014502559904058</v>
      </c>
      <c r="M96" s="1"/>
      <c r="N96" s="37">
        <f t="shared" si="79"/>
        <v>1.224351343201777</v>
      </c>
      <c r="O96" s="150">
        <f t="shared" si="80"/>
        <v>1.3183090681429801</v>
      </c>
      <c r="P96" s="57">
        <f>(O96-N96)/N96</f>
        <v>7.6740819098132532E-2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5" t="s">
        <v>16</v>
      </c>
      <c r="B3" s="353"/>
      <c r="C3" s="353"/>
      <c r="D3" s="356" t="s">
        <v>1</v>
      </c>
      <c r="E3" s="347"/>
      <c r="F3" s="356" t="s">
        <v>104</v>
      </c>
      <c r="G3" s="347"/>
      <c r="H3" s="130" t="s">
        <v>0</v>
      </c>
      <c r="J3" s="348" t="s">
        <v>19</v>
      </c>
      <c r="K3" s="347"/>
      <c r="L3" s="359" t="s">
        <v>104</v>
      </c>
      <c r="M3" s="360"/>
      <c r="N3" s="130" t="s">
        <v>0</v>
      </c>
      <c r="P3" s="346" t="s">
        <v>22</v>
      </c>
      <c r="Q3" s="347"/>
      <c r="R3" s="130" t="s">
        <v>0</v>
      </c>
    </row>
    <row r="4" spans="1:18" x14ac:dyDescent="0.25">
      <c r="A4" s="354"/>
      <c r="B4" s="355"/>
      <c r="C4" s="355"/>
      <c r="D4" s="357" t="s">
        <v>179</v>
      </c>
      <c r="E4" s="349"/>
      <c r="F4" s="357" t="str">
        <f>D4</f>
        <v>jan-nov</v>
      </c>
      <c r="G4" s="349"/>
      <c r="H4" s="131" t="s">
        <v>138</v>
      </c>
      <c r="J4" s="344" t="str">
        <f>D4</f>
        <v>jan-nov</v>
      </c>
      <c r="K4" s="349"/>
      <c r="L4" s="350" t="str">
        <f>D4</f>
        <v>jan-nov</v>
      </c>
      <c r="M4" s="351"/>
      <c r="N4" s="131" t="str">
        <f>H4</f>
        <v>2022/2021</v>
      </c>
      <c r="P4" s="344" t="str">
        <f>D4</f>
        <v>jan-nov</v>
      </c>
      <c r="Q4" s="345"/>
      <c r="R4" s="131" t="str">
        <f>N4</f>
        <v>2022/2021</v>
      </c>
    </row>
    <row r="5" spans="1:18" ht="19.5" customHeight="1" thickBot="1" x14ac:dyDescent="0.3">
      <c r="A5" s="336"/>
      <c r="B5" s="361"/>
      <c r="C5" s="361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7165.0700000000052</v>
      </c>
      <c r="E6" s="147">
        <v>5898.0700000000124</v>
      </c>
      <c r="F6" s="248">
        <f>D6/D8</f>
        <v>0.414778473410152</v>
      </c>
      <c r="G6" s="256">
        <f>E6/E8</f>
        <v>0.30954855152101041</v>
      </c>
      <c r="H6" s="165">
        <f>(E6-D6)/D6</f>
        <v>-0.17683009377437928</v>
      </c>
      <c r="I6" s="1"/>
      <c r="J6" s="19">
        <v>4074.4919999999993</v>
      </c>
      <c r="K6" s="147">
        <v>3565.8000000000015</v>
      </c>
      <c r="L6" s="247">
        <f>J6/J8</f>
        <v>0.44390890311196607</v>
      </c>
      <c r="M6" s="246">
        <f>K6/K8</f>
        <v>0.31457593385595067</v>
      </c>
      <c r="N6" s="165">
        <f>(K6-J6)/J6</f>
        <v>-0.12484795650598843</v>
      </c>
      <c r="P6" s="27">
        <f t="shared" ref="P6:Q8" si="0">(J6/D6)*10</f>
        <v>5.6866045970241696</v>
      </c>
      <c r="Q6" s="152">
        <f t="shared" si="0"/>
        <v>6.0457064768644555</v>
      </c>
      <c r="R6" s="165">
        <f>(Q6-P6)/P6</f>
        <v>6.3148733785395553E-2</v>
      </c>
    </row>
    <row r="7" spans="1:18" ht="24" customHeight="1" thickBot="1" x14ac:dyDescent="0.3">
      <c r="A7" s="161" t="s">
        <v>21</v>
      </c>
      <c r="B7" s="1"/>
      <c r="C7" s="1"/>
      <c r="D7" s="117">
        <v>10109.380000000006</v>
      </c>
      <c r="E7" s="140">
        <v>13155.710000000034</v>
      </c>
      <c r="F7" s="248">
        <f>D7/D8</f>
        <v>0.58522152658984794</v>
      </c>
      <c r="G7" s="228">
        <f>E7/E8</f>
        <v>0.69045144847898954</v>
      </c>
      <c r="H7" s="55">
        <f t="shared" ref="H7:H8" si="1">(E7-D7)/D7</f>
        <v>0.30133697615482108</v>
      </c>
      <c r="J7" s="19">
        <v>5104.1749999999984</v>
      </c>
      <c r="K7" s="140">
        <v>7769.4599999999928</v>
      </c>
      <c r="L7" s="247">
        <f>J7/J8</f>
        <v>0.55609109688803393</v>
      </c>
      <c r="M7" s="215">
        <f>K7/K8</f>
        <v>0.68542406614404927</v>
      </c>
      <c r="N7" s="102">
        <f t="shared" ref="N7:N8" si="2">(K7-J7)/J7</f>
        <v>0.5221774331797</v>
      </c>
      <c r="P7" s="27">
        <f t="shared" si="0"/>
        <v>5.0489495893912339</v>
      </c>
      <c r="Q7" s="152">
        <f t="shared" si="0"/>
        <v>5.9057701940830052</v>
      </c>
      <c r="R7" s="102">
        <f t="shared" ref="R7:R8" si="3">(Q7-P7)/P7</f>
        <v>0.16970274500108062</v>
      </c>
    </row>
    <row r="8" spans="1:18" ht="26.25" customHeight="1" thickBot="1" x14ac:dyDescent="0.3">
      <c r="A8" s="12" t="s">
        <v>12</v>
      </c>
      <c r="B8" s="162"/>
      <c r="C8" s="162"/>
      <c r="D8" s="163">
        <v>17274.450000000012</v>
      </c>
      <c r="E8" s="145">
        <v>19053.780000000046</v>
      </c>
      <c r="F8" s="257">
        <f>SUM(F6:F7)</f>
        <v>1</v>
      </c>
      <c r="G8" s="258">
        <f>SUM(G6:G7)</f>
        <v>1</v>
      </c>
      <c r="H8" s="164">
        <f t="shared" si="1"/>
        <v>0.10300356885458195</v>
      </c>
      <c r="I8" s="1"/>
      <c r="J8" s="17">
        <v>9178.6669999999976</v>
      </c>
      <c r="K8" s="145">
        <v>11335.259999999995</v>
      </c>
      <c r="L8" s="243">
        <f>SUM(L6:L7)</f>
        <v>1</v>
      </c>
      <c r="M8" s="244">
        <f>SUM(M6:M7)</f>
        <v>1</v>
      </c>
      <c r="N8" s="164">
        <f t="shared" si="2"/>
        <v>0.23495710215873369</v>
      </c>
      <c r="O8" s="1"/>
      <c r="P8" s="29">
        <f t="shared" si="0"/>
        <v>5.3134351600195622</v>
      </c>
      <c r="Q8" s="146">
        <f t="shared" si="0"/>
        <v>5.9490872677232378</v>
      </c>
      <c r="R8" s="164">
        <f t="shared" si="3"/>
        <v>0.11963110277256783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58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13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L5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157</v>
      </c>
      <c r="B7" s="39">
        <v>1178.3200000000002</v>
      </c>
      <c r="C7" s="147">
        <v>2861.2799999999993</v>
      </c>
      <c r="D7" s="247">
        <f>B7/$B$33</f>
        <v>6.8211723093933516E-2</v>
      </c>
      <c r="E7" s="246">
        <f>C7/$C$33</f>
        <v>0.15016862795728722</v>
      </c>
      <c r="F7" s="52">
        <f>(C7-B7)/B7</f>
        <v>1.4282707583678449</v>
      </c>
      <c r="H7" s="39">
        <v>562.1579999999999</v>
      </c>
      <c r="I7" s="147">
        <v>1537.4859999999994</v>
      </c>
      <c r="J7" s="247">
        <f>H7/$H$33</f>
        <v>6.1246148269677919E-2</v>
      </c>
      <c r="K7" s="246">
        <f>I7/$I$33</f>
        <v>0.13563747104168758</v>
      </c>
      <c r="L7" s="52">
        <f>(I7-H7)/H7</f>
        <v>1.7349713069990993</v>
      </c>
      <c r="N7" s="27">
        <f t="shared" ref="N7:N33" si="0">(H7/B7)*10</f>
        <v>4.7708432344354659</v>
      </c>
      <c r="O7" s="151">
        <f t="shared" ref="O7:O33" si="1">(I7/C7)*10</f>
        <v>5.3734202874238104</v>
      </c>
      <c r="P7" s="61">
        <f>(O7-N7)/N7</f>
        <v>0.12630409832773462</v>
      </c>
    </row>
    <row r="8" spans="1:16" ht="20.100000000000001" customHeight="1" x14ac:dyDescent="0.25">
      <c r="A8" s="8" t="s">
        <v>155</v>
      </c>
      <c r="B8" s="19">
        <v>1019.35</v>
      </c>
      <c r="C8" s="140">
        <v>1330.6400000000006</v>
      </c>
      <c r="D8" s="247">
        <f t="shared" ref="D8:D32" si="2">B8/$B$33</f>
        <v>5.9009114617252632E-2</v>
      </c>
      <c r="E8" s="215">
        <f t="shared" ref="E8:E32" si="3">C8/$C$33</f>
        <v>6.983601154206677E-2</v>
      </c>
      <c r="F8" s="52">
        <f t="shared" ref="F8:F33" si="4">(C8-B8)/B8</f>
        <v>0.30538087997253205</v>
      </c>
      <c r="H8" s="19">
        <v>1050.3810000000001</v>
      </c>
      <c r="I8" s="140">
        <v>1406.268</v>
      </c>
      <c r="J8" s="247">
        <f t="shared" ref="J8:J32" si="5">H8/$H$33</f>
        <v>0.1144372053153252</v>
      </c>
      <c r="K8" s="215">
        <f t="shared" ref="K8:K32" si="6">I8/$I$33</f>
        <v>0.12406138015360921</v>
      </c>
      <c r="L8" s="52">
        <f t="shared" ref="L8:L31" si="7">(I8-H8)/H8</f>
        <v>0.33881705781045157</v>
      </c>
      <c r="N8" s="27">
        <f t="shared" si="0"/>
        <v>10.304419483003874</v>
      </c>
      <c r="O8" s="152">
        <f t="shared" si="1"/>
        <v>10.56835808332832</v>
      </c>
      <c r="P8" s="52">
        <f t="shared" ref="P8:P64" si="8">(O8-N8)/N8</f>
        <v>2.5614116424490137E-2</v>
      </c>
    </row>
    <row r="9" spans="1:16" ht="20.100000000000001" customHeight="1" x14ac:dyDescent="0.25">
      <c r="A9" s="8" t="s">
        <v>153</v>
      </c>
      <c r="B9" s="19">
        <v>1527.3300000000002</v>
      </c>
      <c r="C9" s="140">
        <v>2366.6299999999997</v>
      </c>
      <c r="D9" s="247">
        <f t="shared" si="2"/>
        <v>8.841555013328932E-2</v>
      </c>
      <c r="E9" s="215">
        <f t="shared" si="3"/>
        <v>0.12420789995475964</v>
      </c>
      <c r="F9" s="52">
        <f t="shared" si="4"/>
        <v>0.54952105962693032</v>
      </c>
      <c r="H9" s="19">
        <v>840.18999999999994</v>
      </c>
      <c r="I9" s="140">
        <v>1365.5569999999996</v>
      </c>
      <c r="J9" s="247">
        <f t="shared" si="5"/>
        <v>9.1537256989495303E-2</v>
      </c>
      <c r="K9" s="215">
        <f t="shared" si="6"/>
        <v>0.12046984365599023</v>
      </c>
      <c r="L9" s="52">
        <f t="shared" si="7"/>
        <v>0.62529546888203813</v>
      </c>
      <c r="N9" s="27">
        <f t="shared" ref="N9:N15" si="9">(H9/B9)*10</f>
        <v>5.5010377587030952</v>
      </c>
      <c r="O9" s="152">
        <f t="shared" ref="O9:O15" si="10">(I9/C9)*10</f>
        <v>5.7700485500479566</v>
      </c>
      <c r="P9" s="52">
        <f t="shared" ref="P9:P15" si="11">(O9-N9)/N9</f>
        <v>4.8901826008967877E-2</v>
      </c>
    </row>
    <row r="10" spans="1:16" ht="20.100000000000001" customHeight="1" x14ac:dyDescent="0.25">
      <c r="A10" s="8" t="s">
        <v>188</v>
      </c>
      <c r="B10" s="19">
        <v>628.89</v>
      </c>
      <c r="C10" s="140">
        <v>815.7399999999999</v>
      </c>
      <c r="D10" s="247">
        <f t="shared" si="2"/>
        <v>3.6405790054097227E-2</v>
      </c>
      <c r="E10" s="215">
        <f t="shared" si="3"/>
        <v>4.2812502296132322E-2</v>
      </c>
      <c r="F10" s="52">
        <f t="shared" si="4"/>
        <v>0.29711078248978345</v>
      </c>
      <c r="H10" s="19">
        <v>981.73199999999997</v>
      </c>
      <c r="I10" s="140">
        <v>1230.3309999999999</v>
      </c>
      <c r="J10" s="247">
        <f t="shared" si="5"/>
        <v>0.10695801470954332</v>
      </c>
      <c r="K10" s="215">
        <f t="shared" si="6"/>
        <v>0.10854016581886962</v>
      </c>
      <c r="L10" s="52">
        <f t="shared" si="7"/>
        <v>0.25322491270530034</v>
      </c>
      <c r="N10" s="27">
        <f t="shared" si="9"/>
        <v>15.610551924819919</v>
      </c>
      <c r="O10" s="152">
        <f t="shared" si="10"/>
        <v>15.082391448255573</v>
      </c>
      <c r="P10" s="52">
        <f t="shared" si="11"/>
        <v>-3.3833555604437064E-2</v>
      </c>
    </row>
    <row r="11" spans="1:16" ht="20.100000000000001" customHeight="1" x14ac:dyDescent="0.25">
      <c r="A11" s="8" t="s">
        <v>192</v>
      </c>
      <c r="B11" s="19">
        <v>2002.8799999999997</v>
      </c>
      <c r="C11" s="140">
        <v>794.22999999999979</v>
      </c>
      <c r="D11" s="247">
        <f t="shared" si="2"/>
        <v>0.1159446465734075</v>
      </c>
      <c r="E11" s="215">
        <f t="shared" si="3"/>
        <v>4.1683592442024624E-2</v>
      </c>
      <c r="F11" s="52">
        <f t="shared" si="4"/>
        <v>-0.60345602332641002</v>
      </c>
      <c r="H11" s="19">
        <v>1285.1860000000001</v>
      </c>
      <c r="I11" s="140">
        <v>467.58800000000008</v>
      </c>
      <c r="J11" s="247">
        <f t="shared" si="5"/>
        <v>0.14001880665242566</v>
      </c>
      <c r="K11" s="215">
        <f t="shared" si="6"/>
        <v>4.1250752078029099E-2</v>
      </c>
      <c r="L11" s="52">
        <f t="shared" si="7"/>
        <v>-0.63617095113080901</v>
      </c>
      <c r="N11" s="27">
        <f t="shared" si="9"/>
        <v>6.4166899664483168</v>
      </c>
      <c r="O11" s="152">
        <f t="shared" si="10"/>
        <v>5.8873122395275956</v>
      </c>
      <c r="P11" s="52">
        <f t="shared" si="11"/>
        <v>-8.2500125405581257E-2</v>
      </c>
    </row>
    <row r="12" spans="1:16" ht="20.100000000000001" customHeight="1" x14ac:dyDescent="0.25">
      <c r="A12" s="8" t="s">
        <v>185</v>
      </c>
      <c r="B12" s="19">
        <v>1450.1600000000003</v>
      </c>
      <c r="C12" s="140">
        <v>1217.9300000000005</v>
      </c>
      <c r="D12" s="247">
        <f t="shared" si="2"/>
        <v>8.3948258844709953E-2</v>
      </c>
      <c r="E12" s="215">
        <f t="shared" si="3"/>
        <v>6.3920649865800955E-2</v>
      </c>
      <c r="F12" s="52">
        <f t="shared" si="4"/>
        <v>-0.16014094996414172</v>
      </c>
      <c r="H12" s="19">
        <v>621.72299999999996</v>
      </c>
      <c r="I12" s="140">
        <v>439.99700000000007</v>
      </c>
      <c r="J12" s="247">
        <f t="shared" si="5"/>
        <v>6.7735652682464662E-2</v>
      </c>
      <c r="K12" s="215">
        <f t="shared" si="6"/>
        <v>3.8816665872684009E-2</v>
      </c>
      <c r="L12" s="52">
        <f t="shared" si="7"/>
        <v>-0.2922941567225274</v>
      </c>
      <c r="N12" s="27">
        <f t="shared" si="9"/>
        <v>4.2872717493242112</v>
      </c>
      <c r="O12" s="152">
        <f t="shared" si="10"/>
        <v>3.612662468286354</v>
      </c>
      <c r="P12" s="52">
        <f t="shared" si="11"/>
        <v>-0.15735164936633506</v>
      </c>
    </row>
    <row r="13" spans="1:16" ht="20.100000000000001" customHeight="1" x14ac:dyDescent="0.25">
      <c r="A13" s="8" t="s">
        <v>161</v>
      </c>
      <c r="B13" s="19">
        <v>312.70000000000005</v>
      </c>
      <c r="C13" s="140">
        <v>666.3599999999999</v>
      </c>
      <c r="D13" s="247">
        <f t="shared" si="2"/>
        <v>1.8101878786299996E-2</v>
      </c>
      <c r="E13" s="215">
        <f t="shared" si="3"/>
        <v>3.4972588116373764E-2</v>
      </c>
      <c r="F13" s="52">
        <f t="shared" si="4"/>
        <v>1.1309881675727529</v>
      </c>
      <c r="H13" s="19">
        <v>193.03199999999998</v>
      </c>
      <c r="I13" s="140">
        <v>418.96899999999999</v>
      </c>
      <c r="J13" s="247">
        <f t="shared" si="5"/>
        <v>2.1030504756300666E-2</v>
      </c>
      <c r="K13" s="215">
        <f t="shared" si="6"/>
        <v>3.6961569474365831E-2</v>
      </c>
      <c r="L13" s="52">
        <f t="shared" si="7"/>
        <v>1.1704639645240169</v>
      </c>
      <c r="N13" s="27">
        <f t="shared" si="9"/>
        <v>6.1730732331307951</v>
      </c>
      <c r="O13" s="152">
        <f t="shared" si="10"/>
        <v>6.2874272165195997</v>
      </c>
      <c r="P13" s="52">
        <f t="shared" si="11"/>
        <v>1.8524643896182594E-2</v>
      </c>
    </row>
    <row r="14" spans="1:16" ht="20.100000000000001" customHeight="1" x14ac:dyDescent="0.25">
      <c r="A14" s="8" t="s">
        <v>160</v>
      </c>
      <c r="B14" s="19">
        <v>36.789999999999992</v>
      </c>
      <c r="C14" s="140">
        <v>97.759999999999991</v>
      </c>
      <c r="D14" s="247">
        <f t="shared" si="2"/>
        <v>2.1297349553820806E-3</v>
      </c>
      <c r="E14" s="215">
        <f t="shared" si="3"/>
        <v>5.1307404619975678E-3</v>
      </c>
      <c r="F14" s="52">
        <f t="shared" si="4"/>
        <v>1.6572438162544172</v>
      </c>
      <c r="H14" s="19">
        <v>162.63999999999993</v>
      </c>
      <c r="I14" s="140">
        <v>418.18899999999991</v>
      </c>
      <c r="J14" s="247">
        <f t="shared" si="5"/>
        <v>1.7719348572074779E-2</v>
      </c>
      <c r="K14" s="215">
        <f t="shared" si="6"/>
        <v>3.6892757642965401E-2</v>
      </c>
      <c r="L14" s="52">
        <f t="shared" si="7"/>
        <v>1.5712555336940488</v>
      </c>
      <c r="N14" s="27">
        <f t="shared" si="9"/>
        <v>44.207665126393032</v>
      </c>
      <c r="O14" s="152">
        <f t="shared" si="10"/>
        <v>42.777107201309327</v>
      </c>
      <c r="P14" s="52">
        <f t="shared" si="11"/>
        <v>-3.2359952080564122E-2</v>
      </c>
    </row>
    <row r="15" spans="1:16" ht="20.100000000000001" customHeight="1" x14ac:dyDescent="0.25">
      <c r="A15" s="8" t="s">
        <v>156</v>
      </c>
      <c r="B15" s="19">
        <v>582.00000000000011</v>
      </c>
      <c r="C15" s="140">
        <v>752.71000000000015</v>
      </c>
      <c r="D15" s="247">
        <f t="shared" si="2"/>
        <v>3.369137657059993E-2</v>
      </c>
      <c r="E15" s="215">
        <f t="shared" si="3"/>
        <v>3.9504497270357923E-2</v>
      </c>
      <c r="F15" s="52">
        <f t="shared" si="4"/>
        <v>0.29331615120274912</v>
      </c>
      <c r="H15" s="19">
        <v>255.16900000000004</v>
      </c>
      <c r="I15" s="140">
        <v>338.18699999999995</v>
      </c>
      <c r="J15" s="247">
        <f t="shared" si="5"/>
        <v>2.780022415019523E-2</v>
      </c>
      <c r="K15" s="215">
        <f t="shared" si="6"/>
        <v>2.9834957468994977E-2</v>
      </c>
      <c r="L15" s="52">
        <f t="shared" si="7"/>
        <v>0.32534516340150998</v>
      </c>
      <c r="N15" s="27">
        <f t="shared" si="9"/>
        <v>4.3843470790378003</v>
      </c>
      <c r="O15" s="152">
        <f t="shared" si="10"/>
        <v>4.4929255623015489</v>
      </c>
      <c r="P15" s="52">
        <f t="shared" si="11"/>
        <v>2.4765029160870526E-2</v>
      </c>
    </row>
    <row r="16" spans="1:16" ht="20.100000000000001" customHeight="1" x14ac:dyDescent="0.25">
      <c r="A16" s="8" t="s">
        <v>154</v>
      </c>
      <c r="B16" s="19">
        <v>531.18999999999994</v>
      </c>
      <c r="C16" s="140">
        <v>453.95</v>
      </c>
      <c r="D16" s="247">
        <f t="shared" si="2"/>
        <v>3.0750038351438094E-2</v>
      </c>
      <c r="E16" s="215">
        <f t="shared" si="3"/>
        <v>2.3824668910840795E-2</v>
      </c>
      <c r="F16" s="52">
        <f t="shared" si="4"/>
        <v>-0.1454093638810971</v>
      </c>
      <c r="H16" s="19">
        <v>248.28300000000007</v>
      </c>
      <c r="I16" s="140">
        <v>317.64600000000002</v>
      </c>
      <c r="J16" s="247">
        <f t="shared" si="5"/>
        <v>2.7050006280868458E-2</v>
      </c>
      <c r="K16" s="215">
        <f t="shared" si="6"/>
        <v>2.8022824355153748E-2</v>
      </c>
      <c r="L16" s="52">
        <f t="shared" si="7"/>
        <v>0.27937071809185454</v>
      </c>
      <c r="N16" s="27">
        <f t="shared" ref="N16:N19" si="12">(H16/B16)*10</f>
        <v>4.6740902501929646</v>
      </c>
      <c r="O16" s="152">
        <f t="shared" ref="O16:O19" si="13">(I16/C16)*10</f>
        <v>6.9973785659213572</v>
      </c>
      <c r="P16" s="52">
        <f t="shared" ref="P16:P19" si="14">(O16-N16)/N16</f>
        <v>0.4970567942355153</v>
      </c>
    </row>
    <row r="17" spans="1:16" ht="20.100000000000001" customHeight="1" x14ac:dyDescent="0.25">
      <c r="A17" s="8" t="s">
        <v>158</v>
      </c>
      <c r="B17" s="19">
        <v>529.71</v>
      </c>
      <c r="C17" s="140">
        <v>549.19000000000005</v>
      </c>
      <c r="D17" s="247">
        <f t="shared" si="2"/>
        <v>3.0664362685932107E-2</v>
      </c>
      <c r="E17" s="215">
        <f t="shared" si="3"/>
        <v>2.8823152151436628E-2</v>
      </c>
      <c r="F17" s="52">
        <f t="shared" si="4"/>
        <v>3.6774839062883494E-2</v>
      </c>
      <c r="H17" s="19">
        <v>324.37800000000004</v>
      </c>
      <c r="I17" s="140">
        <v>301.01000000000005</v>
      </c>
      <c r="J17" s="247">
        <f t="shared" si="5"/>
        <v>3.534042579385438E-2</v>
      </c>
      <c r="K17" s="215">
        <f t="shared" si="6"/>
        <v>2.6555191499797983E-2</v>
      </c>
      <c r="L17" s="52">
        <f t="shared" si="7"/>
        <v>-7.2039410810844112E-2</v>
      </c>
      <c r="N17" s="27">
        <f t="shared" si="12"/>
        <v>6.1236903211191027</v>
      </c>
      <c r="O17" s="152">
        <f t="shared" si="13"/>
        <v>5.4809810812287187</v>
      </c>
      <c r="P17" s="52">
        <f t="shared" si="14"/>
        <v>-0.10495456272075643</v>
      </c>
    </row>
    <row r="18" spans="1:16" ht="20.100000000000001" customHeight="1" x14ac:dyDescent="0.25">
      <c r="A18" s="8" t="s">
        <v>190</v>
      </c>
      <c r="B18" s="19">
        <v>635.21</v>
      </c>
      <c r="C18" s="140">
        <v>416.22999999999996</v>
      </c>
      <c r="D18" s="247">
        <f t="shared" si="2"/>
        <v>3.6771648301393088E-2</v>
      </c>
      <c r="E18" s="215">
        <f t="shared" si="3"/>
        <v>2.1845009231763989E-2</v>
      </c>
      <c r="F18" s="52">
        <f t="shared" si="4"/>
        <v>-0.34473638639190202</v>
      </c>
      <c r="H18" s="19">
        <v>161.50299999999996</v>
      </c>
      <c r="I18" s="140">
        <v>278.58499999999998</v>
      </c>
      <c r="J18" s="247">
        <f t="shared" si="5"/>
        <v>1.7595474375527508E-2</v>
      </c>
      <c r="K18" s="215">
        <f t="shared" si="6"/>
        <v>2.4576851347035713E-2</v>
      </c>
      <c r="L18" s="52">
        <f t="shared" si="7"/>
        <v>0.72495247766295401</v>
      </c>
      <c r="N18" s="27">
        <f t="shared" si="12"/>
        <v>2.5425134994726144</v>
      </c>
      <c r="O18" s="152">
        <f t="shared" si="13"/>
        <v>6.6930543209283329</v>
      </c>
      <c r="P18" s="52">
        <f t="shared" si="14"/>
        <v>1.6324557656494854</v>
      </c>
    </row>
    <row r="19" spans="1:16" ht="20.100000000000001" customHeight="1" x14ac:dyDescent="0.25">
      <c r="A19" s="8" t="s">
        <v>186</v>
      </c>
      <c r="B19" s="19">
        <v>388.77999999999992</v>
      </c>
      <c r="C19" s="140">
        <v>432.29000000000013</v>
      </c>
      <c r="D19" s="247">
        <f t="shared" si="2"/>
        <v>2.2506071105013462E-2</v>
      </c>
      <c r="E19" s="215">
        <f t="shared" si="3"/>
        <v>2.2687886603078248E-2</v>
      </c>
      <c r="F19" s="52">
        <f t="shared" si="4"/>
        <v>0.11191419311693047</v>
      </c>
      <c r="H19" s="19">
        <v>188.34299999999996</v>
      </c>
      <c r="I19" s="140">
        <v>234.02799999999996</v>
      </c>
      <c r="J19" s="247">
        <f t="shared" si="5"/>
        <v>2.0519646262360313E-2</v>
      </c>
      <c r="K19" s="215">
        <f t="shared" si="6"/>
        <v>2.0646019588434671E-2</v>
      </c>
      <c r="L19" s="52">
        <f t="shared" si="7"/>
        <v>0.24256277111440305</v>
      </c>
      <c r="N19" s="27">
        <f t="shared" si="12"/>
        <v>4.8444621636915484</v>
      </c>
      <c r="O19" s="152">
        <f t="shared" si="13"/>
        <v>5.4136806310578525</v>
      </c>
      <c r="P19" s="52">
        <f t="shared" si="14"/>
        <v>0.11749879514644648</v>
      </c>
    </row>
    <row r="20" spans="1:16" ht="20.100000000000001" customHeight="1" x14ac:dyDescent="0.25">
      <c r="A20" s="8" t="s">
        <v>159</v>
      </c>
      <c r="B20" s="19">
        <v>146.66</v>
      </c>
      <c r="C20" s="140">
        <v>288.69</v>
      </c>
      <c r="D20" s="247">
        <f t="shared" si="2"/>
        <v>8.4899953399384612E-3</v>
      </c>
      <c r="E20" s="215">
        <f t="shared" si="3"/>
        <v>1.5151324304153824E-2</v>
      </c>
      <c r="F20" s="52">
        <f t="shared" si="4"/>
        <v>0.96843038319923636</v>
      </c>
      <c r="H20" s="19">
        <v>118.96600000000001</v>
      </c>
      <c r="I20" s="140">
        <v>197.96800000000002</v>
      </c>
      <c r="J20" s="247">
        <f t="shared" si="5"/>
        <v>1.2961141307337982E-2</v>
      </c>
      <c r="K20" s="215">
        <f t="shared" si="6"/>
        <v>1.7464795690614952E-2</v>
      </c>
      <c r="L20" s="52">
        <f t="shared" si="7"/>
        <v>0.66407208782341176</v>
      </c>
      <c r="N20" s="27">
        <f t="shared" ref="N20:N31" si="15">(H20/B20)*10</f>
        <v>8.1116868948588579</v>
      </c>
      <c r="O20" s="152">
        <f t="shared" ref="O20:O31" si="16">(I20/C20)*10</f>
        <v>6.8574595586961795</v>
      </c>
      <c r="P20" s="52">
        <f t="shared" ref="P20:P31" si="17">(O20-N20)/N20</f>
        <v>-0.15461979147119209</v>
      </c>
    </row>
    <row r="21" spans="1:16" ht="20.100000000000001" customHeight="1" x14ac:dyDescent="0.25">
      <c r="A21" s="8" t="s">
        <v>196</v>
      </c>
      <c r="B21" s="19">
        <v>241.15999999999997</v>
      </c>
      <c r="C21" s="140">
        <v>484.88</v>
      </c>
      <c r="D21" s="247">
        <f t="shared" si="2"/>
        <v>1.3960502360422468E-2</v>
      </c>
      <c r="E21" s="215">
        <f t="shared" si="3"/>
        <v>2.5447968854474028E-2</v>
      </c>
      <c r="F21" s="52">
        <f t="shared" si="4"/>
        <v>1.0106153590976947</v>
      </c>
      <c r="H21" s="19">
        <v>95.125</v>
      </c>
      <c r="I21" s="140">
        <v>192.80500000000001</v>
      </c>
      <c r="J21" s="247">
        <f t="shared" si="5"/>
        <v>1.036370531799443E-2</v>
      </c>
      <c r="K21" s="215">
        <f t="shared" si="6"/>
        <v>1.7009314298922128E-2</v>
      </c>
      <c r="L21" s="52">
        <f t="shared" si="7"/>
        <v>1.0268593955321945</v>
      </c>
      <c r="N21" s="27">
        <f t="shared" si="15"/>
        <v>3.9444766959694815</v>
      </c>
      <c r="O21" s="152">
        <f t="shared" si="16"/>
        <v>3.9763446625969312</v>
      </c>
      <c r="P21" s="52">
        <f t="shared" si="17"/>
        <v>8.0791367483582389E-3</v>
      </c>
    </row>
    <row r="22" spans="1:16" ht="20.100000000000001" customHeight="1" x14ac:dyDescent="0.25">
      <c r="A22" s="8" t="s">
        <v>169</v>
      </c>
      <c r="B22" s="19">
        <v>330.89</v>
      </c>
      <c r="C22" s="140">
        <v>763.41000000000008</v>
      </c>
      <c r="D22" s="247">
        <f t="shared" si="2"/>
        <v>1.9154879026539191E-2</v>
      </c>
      <c r="E22" s="215">
        <f t="shared" si="3"/>
        <v>4.0066065631071644E-2</v>
      </c>
      <c r="F22" s="52">
        <f t="shared" si="4"/>
        <v>1.307141346066669</v>
      </c>
      <c r="H22" s="19">
        <v>72.813999999999993</v>
      </c>
      <c r="I22" s="140">
        <v>179.75900000000001</v>
      </c>
      <c r="J22" s="247">
        <f t="shared" si="5"/>
        <v>7.9329601999941803E-3</v>
      </c>
      <c r="K22" s="215">
        <f t="shared" si="6"/>
        <v>1.5858392308601661E-2</v>
      </c>
      <c r="L22" s="52">
        <f t="shared" si="7"/>
        <v>1.4687422748372569</v>
      </c>
      <c r="N22" s="27">
        <f t="shared" ref="N22:N24" si="18">(H22/B22)*10</f>
        <v>2.2005500317325999</v>
      </c>
      <c r="O22" s="152">
        <f t="shared" ref="O22:O24" si="19">(I22/C22)*10</f>
        <v>2.3546849006431665</v>
      </c>
      <c r="P22" s="52">
        <f t="shared" ref="P22:P24" si="20">(O22-N22)/N22</f>
        <v>7.0043792091929277E-2</v>
      </c>
    </row>
    <row r="23" spans="1:16" ht="20.100000000000001" customHeight="1" x14ac:dyDescent="0.25">
      <c r="A23" s="8" t="s">
        <v>187</v>
      </c>
      <c r="B23" s="19">
        <v>251.82999999999998</v>
      </c>
      <c r="C23" s="140">
        <v>345.38999999999993</v>
      </c>
      <c r="D23" s="247">
        <f t="shared" si="2"/>
        <v>1.4578177597550134E-2</v>
      </c>
      <c r="E23" s="215">
        <f t="shared" si="3"/>
        <v>1.8127111785692918E-2</v>
      </c>
      <c r="F23" s="52">
        <f t="shared" si="4"/>
        <v>0.37152047015844003</v>
      </c>
      <c r="H23" s="19">
        <v>118.76999999999998</v>
      </c>
      <c r="I23" s="140">
        <v>155.21499999999997</v>
      </c>
      <c r="J23" s="247">
        <f t="shared" si="5"/>
        <v>1.2939787444080929E-2</v>
      </c>
      <c r="K23" s="215">
        <f t="shared" si="6"/>
        <v>1.3693113347201564E-2</v>
      </c>
      <c r="L23" s="52">
        <f t="shared" si="7"/>
        <v>0.30685358255451711</v>
      </c>
      <c r="N23" s="27">
        <f t="shared" si="18"/>
        <v>4.7162768534328707</v>
      </c>
      <c r="O23" s="152">
        <f t="shared" si="19"/>
        <v>4.4939054402269898</v>
      </c>
      <c r="P23" s="52">
        <f t="shared" si="20"/>
        <v>-4.7149779395164605E-2</v>
      </c>
    </row>
    <row r="24" spans="1:16" ht="20.100000000000001" customHeight="1" x14ac:dyDescent="0.25">
      <c r="A24" s="8" t="s">
        <v>166</v>
      </c>
      <c r="B24" s="19">
        <v>15.89</v>
      </c>
      <c r="C24" s="140">
        <v>54.010000000000005</v>
      </c>
      <c r="D24" s="247">
        <f t="shared" si="2"/>
        <v>9.1985562492582953E-4</v>
      </c>
      <c r="E24" s="215">
        <f t="shared" si="3"/>
        <v>2.8346081459951788E-3</v>
      </c>
      <c r="F24" s="52">
        <f t="shared" si="4"/>
        <v>2.3989930774071744</v>
      </c>
      <c r="H24" s="19">
        <v>6.8089999999999993</v>
      </c>
      <c r="I24" s="140">
        <v>127.59199999999997</v>
      </c>
      <c r="J24" s="247">
        <f t="shared" si="5"/>
        <v>7.4182885161864988E-4</v>
      </c>
      <c r="K24" s="215">
        <f t="shared" si="6"/>
        <v>1.1256204092363121E-2</v>
      </c>
      <c r="L24" s="52">
        <f t="shared" si="7"/>
        <v>17.738728153913936</v>
      </c>
      <c r="N24" s="27">
        <f t="shared" si="18"/>
        <v>4.2850849590937692</v>
      </c>
      <c r="O24" s="152">
        <f t="shared" si="19"/>
        <v>23.623773375300861</v>
      </c>
      <c r="P24" s="52">
        <f t="shared" si="20"/>
        <v>4.5130233357839726</v>
      </c>
    </row>
    <row r="25" spans="1:16" ht="20.100000000000001" customHeight="1" x14ac:dyDescent="0.25">
      <c r="A25" s="8" t="s">
        <v>163</v>
      </c>
      <c r="B25" s="19">
        <v>294.78999999999996</v>
      </c>
      <c r="C25" s="140">
        <v>305.7999999999999</v>
      </c>
      <c r="D25" s="247">
        <f t="shared" si="2"/>
        <v>1.7065087455751117E-2</v>
      </c>
      <c r="E25" s="215">
        <f t="shared" si="3"/>
        <v>1.6049308851052126E-2</v>
      </c>
      <c r="F25" s="52">
        <f t="shared" si="4"/>
        <v>3.7348621052274281E-2</v>
      </c>
      <c r="H25" s="19">
        <v>114.64599999999999</v>
      </c>
      <c r="I25" s="140">
        <v>121.64700000000001</v>
      </c>
      <c r="J25" s="247">
        <f t="shared" si="5"/>
        <v>1.2490484729427483E-2</v>
      </c>
      <c r="K25" s="215">
        <f t="shared" si="6"/>
        <v>1.0731734428676538E-2</v>
      </c>
      <c r="L25" s="52">
        <f t="shared" si="7"/>
        <v>6.1066238682553425E-2</v>
      </c>
      <c r="N25" s="27">
        <f t="shared" ref="N25:N29" si="21">(H25/B25)*10</f>
        <v>3.8890735778011463</v>
      </c>
      <c r="O25" s="152">
        <f t="shared" ref="O25:O29" si="22">(I25/C25)*10</f>
        <v>3.9779921517331607</v>
      </c>
      <c r="P25" s="52">
        <f t="shared" ref="P25:P29" si="23">(O25-N25)/N25</f>
        <v>2.2863690324493251E-2</v>
      </c>
    </row>
    <row r="26" spans="1:16" ht="20.100000000000001" customHeight="1" x14ac:dyDescent="0.25">
      <c r="A26" s="8" t="s">
        <v>194</v>
      </c>
      <c r="B26" s="19">
        <v>291.39000000000004</v>
      </c>
      <c r="C26" s="140">
        <v>274.02</v>
      </c>
      <c r="D26" s="247">
        <f t="shared" si="2"/>
        <v>1.6868264980940056E-2</v>
      </c>
      <c r="E26" s="215">
        <f t="shared" si="3"/>
        <v>1.4381398336707995E-2</v>
      </c>
      <c r="F26" s="52">
        <f t="shared" si="4"/>
        <v>-5.961083084525913E-2</v>
      </c>
      <c r="H26" s="19">
        <v>120.89999999999996</v>
      </c>
      <c r="I26" s="140">
        <v>117.35799999999999</v>
      </c>
      <c r="J26" s="247">
        <f t="shared" si="5"/>
        <v>1.3171847284578464E-2</v>
      </c>
      <c r="K26" s="215">
        <f t="shared" si="6"/>
        <v>1.0353357576270858E-2</v>
      </c>
      <c r="L26" s="52">
        <f t="shared" ref="L26:L30" si="24">(I26-H26)/H26</f>
        <v>-2.9296939619520051E-2</v>
      </c>
      <c r="N26" s="27">
        <f t="shared" si="21"/>
        <v>4.1490785545145661</v>
      </c>
      <c r="O26" s="152">
        <f t="shared" si="22"/>
        <v>4.2828260710897013</v>
      </c>
      <c r="P26" s="52">
        <f t="shared" si="23"/>
        <v>3.2235474652463736E-2</v>
      </c>
    </row>
    <row r="27" spans="1:16" ht="20.100000000000001" customHeight="1" x14ac:dyDescent="0.25">
      <c r="A27" s="8" t="s">
        <v>165</v>
      </c>
      <c r="B27" s="19">
        <v>295.42999999999995</v>
      </c>
      <c r="C27" s="140">
        <v>338.37000000000012</v>
      </c>
      <c r="D27" s="247">
        <f t="shared" si="2"/>
        <v>1.7102136392186142E-2</v>
      </c>
      <c r="E27" s="215">
        <f t="shared" si="3"/>
        <v>1.775868095464523E-2</v>
      </c>
      <c r="F27" s="52">
        <f t="shared" si="4"/>
        <v>0.14534745963510873</v>
      </c>
      <c r="H27" s="19">
        <v>87.380999999999972</v>
      </c>
      <c r="I27" s="140">
        <v>104.47400000000003</v>
      </c>
      <c r="J27" s="247">
        <f t="shared" si="5"/>
        <v>9.5200098227770941E-3</v>
      </c>
      <c r="K27" s="215">
        <f t="shared" si="6"/>
        <v>9.2167272740104819E-3</v>
      </c>
      <c r="L27" s="52">
        <f t="shared" si="24"/>
        <v>0.1956146072944927</v>
      </c>
      <c r="N27" s="27">
        <f t="shared" si="21"/>
        <v>2.9577564905392135</v>
      </c>
      <c r="O27" s="152">
        <f t="shared" si="22"/>
        <v>3.087566864674764</v>
      </c>
      <c r="P27" s="52">
        <f t="shared" si="23"/>
        <v>4.388812079384042E-2</v>
      </c>
    </row>
    <row r="28" spans="1:16" ht="20.100000000000001" customHeight="1" x14ac:dyDescent="0.25">
      <c r="A28" s="8" t="s">
        <v>205</v>
      </c>
      <c r="B28" s="19">
        <v>112.49000000000001</v>
      </c>
      <c r="C28" s="140">
        <v>211.60999999999999</v>
      </c>
      <c r="D28" s="247">
        <f t="shared" si="2"/>
        <v>6.5119294680872604E-3</v>
      </c>
      <c r="E28" s="215">
        <f t="shared" si="3"/>
        <v>1.1105932786040357E-2</v>
      </c>
      <c r="F28" s="52">
        <f t="shared" si="4"/>
        <v>0.88114499066583662</v>
      </c>
      <c r="H28" s="19">
        <v>48.307999999999993</v>
      </c>
      <c r="I28" s="140">
        <v>96.373999999999967</v>
      </c>
      <c r="J28" s="247">
        <f t="shared" si="5"/>
        <v>5.2630736031713523E-3</v>
      </c>
      <c r="K28" s="215">
        <f t="shared" si="6"/>
        <v>8.5021428710060441E-3</v>
      </c>
      <c r="L28" s="52">
        <f t="shared" si="24"/>
        <v>0.99499047776765714</v>
      </c>
      <c r="N28" s="27">
        <f t="shared" ref="N28" si="25">(H28/B28)*10</f>
        <v>4.2944261712152185</v>
      </c>
      <c r="O28" s="152">
        <f t="shared" ref="O28" si="26">(I28/C28)*10</f>
        <v>4.5543216294125974</v>
      </c>
      <c r="P28" s="52">
        <f t="shared" ref="P28" si="27">(O28-N28)/N28</f>
        <v>6.0519251661470479E-2</v>
      </c>
    </row>
    <row r="29" spans="1:16" ht="20.100000000000001" customHeight="1" x14ac:dyDescent="0.25">
      <c r="A29" s="8" t="s">
        <v>164</v>
      </c>
      <c r="B29" s="19">
        <v>121.41000000000001</v>
      </c>
      <c r="C29" s="140">
        <v>125.43</v>
      </c>
      <c r="D29" s="247">
        <f t="shared" si="2"/>
        <v>7.0282990196504072E-3</v>
      </c>
      <c r="E29" s="215">
        <f t="shared" si="3"/>
        <v>6.5829457461983945E-3</v>
      </c>
      <c r="F29" s="52">
        <f t="shared" si="4"/>
        <v>3.3110946380034555E-2</v>
      </c>
      <c r="H29" s="19">
        <v>51.875999999999998</v>
      </c>
      <c r="I29" s="140">
        <v>91.795999999999992</v>
      </c>
      <c r="J29" s="247">
        <f t="shared" si="5"/>
        <v>5.651801073075207E-3</v>
      </c>
      <c r="K29" s="215">
        <f t="shared" si="6"/>
        <v>8.0982703528635434E-3</v>
      </c>
      <c r="L29" s="52">
        <f t="shared" si="24"/>
        <v>0.7695273344128305</v>
      </c>
      <c r="N29" s="27">
        <f t="shared" si="21"/>
        <v>4.2727946627131201</v>
      </c>
      <c r="O29" s="152">
        <f t="shared" si="22"/>
        <v>7.3185043450530163</v>
      </c>
      <c r="P29" s="52">
        <f t="shared" si="23"/>
        <v>0.71281442773707848</v>
      </c>
    </row>
    <row r="30" spans="1:16" ht="20.100000000000001" customHeight="1" x14ac:dyDescent="0.25">
      <c r="A30" s="8" t="s">
        <v>191</v>
      </c>
      <c r="B30" s="19">
        <v>191.05999999999997</v>
      </c>
      <c r="C30" s="140">
        <v>195.43</v>
      </c>
      <c r="D30" s="247">
        <f t="shared" si="2"/>
        <v>1.1060265305118248E-2</v>
      </c>
      <c r="E30" s="215">
        <f t="shared" si="3"/>
        <v>1.0256757451802217E-2</v>
      </c>
      <c r="F30" s="52">
        <f t="shared" si="4"/>
        <v>2.2872396105935482E-2</v>
      </c>
      <c r="H30" s="19">
        <v>114.24500000000002</v>
      </c>
      <c r="I30" s="140">
        <v>88.383999999999986</v>
      </c>
      <c r="J30" s="247">
        <f t="shared" si="5"/>
        <v>1.2446796468376074E-2</v>
      </c>
      <c r="K30" s="215">
        <f t="shared" si="6"/>
        <v>7.7972627006350093E-3</v>
      </c>
      <c r="L30" s="52">
        <f t="shared" si="24"/>
        <v>-0.22636439231476238</v>
      </c>
      <c r="N30" s="27">
        <f t="shared" ref="N30" si="28">(H30/B30)*10</f>
        <v>5.9795352245367965</v>
      </c>
      <c r="O30" s="152">
        <f t="shared" ref="O30" si="29">(I30/C30)*10</f>
        <v>4.5225400399119877</v>
      </c>
      <c r="P30" s="52">
        <f t="shared" ref="P30" si="30">(O30-N30)/N30</f>
        <v>-0.24366361764139866</v>
      </c>
    </row>
    <row r="31" spans="1:16" ht="20.100000000000001" customHeight="1" x14ac:dyDescent="0.25">
      <c r="A31" s="8" t="s">
        <v>162</v>
      </c>
      <c r="B31" s="19">
        <v>654.62</v>
      </c>
      <c r="C31" s="140">
        <v>250.75999999999996</v>
      </c>
      <c r="D31" s="247">
        <f t="shared" si="2"/>
        <v>3.7895273076711547E-2</v>
      </c>
      <c r="E31" s="215">
        <f t="shared" si="3"/>
        <v>1.3160643189960209E-2</v>
      </c>
      <c r="F31" s="52">
        <f t="shared" si="4"/>
        <v>-0.61693807094192055</v>
      </c>
      <c r="H31" s="19">
        <v>168.02100000000002</v>
      </c>
      <c r="I31" s="140">
        <v>64.39800000000001</v>
      </c>
      <c r="J31" s="247">
        <f t="shared" si="5"/>
        <v>1.8305599277106357E-2</v>
      </c>
      <c r="K31" s="215">
        <f t="shared" si="6"/>
        <v>5.6812106647752252E-3</v>
      </c>
      <c r="L31" s="52">
        <f t="shared" si="7"/>
        <v>-0.61672648061849411</v>
      </c>
      <c r="N31" s="27">
        <f t="shared" si="15"/>
        <v>2.5666951819376127</v>
      </c>
      <c r="O31" s="152">
        <f t="shared" si="16"/>
        <v>2.5681129366725166</v>
      </c>
      <c r="P31" s="52">
        <f t="shared" si="17"/>
        <v>5.5236583793858904E-4</v>
      </c>
    </row>
    <row r="32" spans="1:16" ht="20.100000000000001" customHeight="1" thickBot="1" x14ac:dyDescent="0.3">
      <c r="A32" s="8" t="s">
        <v>17</v>
      </c>
      <c r="B32" s="19">
        <f>B33-SUM(B7:B31)</f>
        <v>3503.5200000000059</v>
      </c>
      <c r="C32" s="140">
        <f>C33-SUM(C7:C31)</f>
        <v>2661.0399999999936</v>
      </c>
      <c r="D32" s="247">
        <f t="shared" si="2"/>
        <v>0.20281514027943032</v>
      </c>
      <c r="E32" s="215">
        <f t="shared" si="3"/>
        <v>0.13965942715828536</v>
      </c>
      <c r="F32" s="52">
        <f t="shared" si="4"/>
        <v>-0.24046673060236873</v>
      </c>
      <c r="H32" s="19">
        <f>H33-SUM(H7:H31)</f>
        <v>1186.0880000000016</v>
      </c>
      <c r="I32" s="140">
        <f>I33-SUM(I7:I31)</f>
        <v>1043.6489999999976</v>
      </c>
      <c r="J32" s="247">
        <f t="shared" si="5"/>
        <v>0.12922224981034844</v>
      </c>
      <c r="K32" s="215">
        <f t="shared" si="6"/>
        <v>9.2071024396440646E-2</v>
      </c>
      <c r="L32" s="52">
        <f t="shared" ref="L32:L33" si="31">(I32-H32)/H32</f>
        <v>-0.12009142660578621</v>
      </c>
      <c r="N32" s="27">
        <f t="shared" si="0"/>
        <v>3.3854180938028029</v>
      </c>
      <c r="O32" s="152">
        <f t="shared" si="1"/>
        <v>3.921959083666537</v>
      </c>
      <c r="P32" s="52">
        <f t="shared" si="8"/>
        <v>0.15848588711861095</v>
      </c>
    </row>
    <row r="33" spans="1:16" ht="26.25" customHeight="1" thickBot="1" x14ac:dyDescent="0.3">
      <c r="A33" s="12" t="s">
        <v>18</v>
      </c>
      <c r="B33" s="17">
        <v>17274.450000000004</v>
      </c>
      <c r="C33" s="145">
        <v>19053.779999999995</v>
      </c>
      <c r="D33" s="243">
        <f>SUM(D7:D32)</f>
        <v>1</v>
      </c>
      <c r="E33" s="244">
        <f>SUM(E7:E32)</f>
        <v>1</v>
      </c>
      <c r="F33" s="57">
        <f t="shared" si="4"/>
        <v>0.10300356885457947</v>
      </c>
      <c r="G33" s="1"/>
      <c r="H33" s="17">
        <v>9178.6670000000013</v>
      </c>
      <c r="I33" s="145">
        <v>11335.259999999998</v>
      </c>
      <c r="J33" s="243">
        <f>SUM(J7:J32)</f>
        <v>1.0000000000000002</v>
      </c>
      <c r="K33" s="244">
        <f>SUM(K7:K32)</f>
        <v>1</v>
      </c>
      <c r="L33" s="57">
        <f t="shared" si="31"/>
        <v>0.23495710215873358</v>
      </c>
      <c r="N33" s="29">
        <f t="shared" si="0"/>
        <v>5.3134351600195657</v>
      </c>
      <c r="O33" s="146">
        <f t="shared" si="1"/>
        <v>5.9490872677232556</v>
      </c>
      <c r="P33" s="57">
        <f t="shared" si="8"/>
        <v>0.11963110277257043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F37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188</v>
      </c>
      <c r="B39" s="39">
        <v>628.89</v>
      </c>
      <c r="C39" s="147">
        <v>815.7399999999999</v>
      </c>
      <c r="D39" s="247">
        <f t="shared" ref="D39:D55" si="32">B39/$B$56</f>
        <v>8.7771647729889588E-2</v>
      </c>
      <c r="E39" s="246">
        <f t="shared" ref="E39:E55" si="33">C39/$C$56</f>
        <v>0.13830625950522801</v>
      </c>
      <c r="F39" s="52">
        <f>(C39-B39)/B39</f>
        <v>0.29711078248978345</v>
      </c>
      <c r="H39" s="39">
        <v>981.73199999999997</v>
      </c>
      <c r="I39" s="147">
        <v>1230.3309999999999</v>
      </c>
      <c r="J39" s="247">
        <f t="shared" ref="J39:J55" si="34">H39/$H$56</f>
        <v>0.24094586515325098</v>
      </c>
      <c r="K39" s="246">
        <f t="shared" ref="K39:K55" si="35">I39/$I$56</f>
        <v>0.34503645745695211</v>
      </c>
      <c r="L39" s="52">
        <f>(I39-H39)/H39</f>
        <v>0.25322491270530034</v>
      </c>
      <c r="N39" s="27">
        <f t="shared" ref="N39:N56" si="36">(H39/B39)*10</f>
        <v>15.610551924819919</v>
      </c>
      <c r="O39" s="151">
        <f t="shared" ref="O39:O56" si="37">(I39/C39)*10</f>
        <v>15.082391448255573</v>
      </c>
      <c r="P39" s="61">
        <f t="shared" si="8"/>
        <v>-3.3833555604437064E-2</v>
      </c>
    </row>
    <row r="40" spans="1:16" ht="20.100000000000001" customHeight="1" x14ac:dyDescent="0.25">
      <c r="A40" s="38" t="s">
        <v>192</v>
      </c>
      <c r="B40" s="19">
        <v>2002.8799999999997</v>
      </c>
      <c r="C40" s="140">
        <v>794.22999999999979</v>
      </c>
      <c r="D40" s="247">
        <f t="shared" si="32"/>
        <v>0.27953390546079798</v>
      </c>
      <c r="E40" s="215">
        <f t="shared" si="33"/>
        <v>0.13465930380616034</v>
      </c>
      <c r="F40" s="52">
        <f t="shared" ref="F40:F56" si="38">(C40-B40)/B40</f>
        <v>-0.60345602332641002</v>
      </c>
      <c r="H40" s="19">
        <v>1285.1860000000001</v>
      </c>
      <c r="I40" s="140">
        <v>467.58800000000008</v>
      </c>
      <c r="J40" s="247">
        <f t="shared" si="34"/>
        <v>0.31542238885240176</v>
      </c>
      <c r="K40" s="215">
        <f t="shared" si="35"/>
        <v>0.13113130293342309</v>
      </c>
      <c r="L40" s="52">
        <f t="shared" ref="L40:L56" si="39">(I40-H40)/H40</f>
        <v>-0.63617095113080901</v>
      </c>
      <c r="N40" s="27">
        <f t="shared" si="36"/>
        <v>6.4166899664483168</v>
      </c>
      <c r="O40" s="152">
        <f t="shared" si="37"/>
        <v>5.8873122395275956</v>
      </c>
      <c r="P40" s="52">
        <f t="shared" si="8"/>
        <v>-8.2500125405581257E-2</v>
      </c>
    </row>
    <row r="41" spans="1:16" ht="20.100000000000001" customHeight="1" x14ac:dyDescent="0.25">
      <c r="A41" s="38" t="s">
        <v>185</v>
      </c>
      <c r="B41" s="19">
        <v>1450.1600000000003</v>
      </c>
      <c r="C41" s="140">
        <v>1217.9300000000005</v>
      </c>
      <c r="D41" s="247">
        <f t="shared" si="32"/>
        <v>0.20239299825402968</v>
      </c>
      <c r="E41" s="215">
        <f t="shared" si="33"/>
        <v>0.2064963623693854</v>
      </c>
      <c r="F41" s="52">
        <f t="shared" si="38"/>
        <v>-0.16014094996414172</v>
      </c>
      <c r="H41" s="19">
        <v>621.72299999999996</v>
      </c>
      <c r="I41" s="140">
        <v>439.99700000000007</v>
      </c>
      <c r="J41" s="247">
        <f t="shared" si="34"/>
        <v>0.15258908349801642</v>
      </c>
      <c r="K41" s="215">
        <f t="shared" si="35"/>
        <v>0.12339362835829268</v>
      </c>
      <c r="L41" s="52">
        <f t="shared" si="39"/>
        <v>-0.2922941567225274</v>
      </c>
      <c r="N41" s="27">
        <f t="shared" si="36"/>
        <v>4.2872717493242112</v>
      </c>
      <c r="O41" s="152">
        <f t="shared" si="37"/>
        <v>3.612662468286354</v>
      </c>
      <c r="P41" s="52">
        <f t="shared" si="8"/>
        <v>-0.15735164936633506</v>
      </c>
    </row>
    <row r="42" spans="1:16" ht="20.100000000000001" customHeight="1" x14ac:dyDescent="0.25">
      <c r="A42" s="38" t="s">
        <v>190</v>
      </c>
      <c r="B42" s="19">
        <v>635.21</v>
      </c>
      <c r="C42" s="140">
        <v>416.22999999999996</v>
      </c>
      <c r="D42" s="247">
        <f t="shared" si="32"/>
        <v>8.8653704709095657E-2</v>
      </c>
      <c r="E42" s="215">
        <f t="shared" si="33"/>
        <v>7.0570542567314418E-2</v>
      </c>
      <c r="F42" s="52">
        <f t="shared" ref="F42:F44" si="40">(C42-B42)/B42</f>
        <v>-0.34473638639190202</v>
      </c>
      <c r="H42" s="19">
        <v>161.50299999999996</v>
      </c>
      <c r="I42" s="140">
        <v>278.58499999999998</v>
      </c>
      <c r="J42" s="247">
        <f t="shared" si="34"/>
        <v>3.9637579359586408E-2</v>
      </c>
      <c r="K42" s="215">
        <f t="shared" si="35"/>
        <v>7.8126928038588811E-2</v>
      </c>
      <c r="L42" s="52">
        <f t="shared" ref="L42:L54" si="41">(I42-H42)/H42</f>
        <v>0.72495247766295401</v>
      </c>
      <c r="N42" s="27">
        <f t="shared" si="36"/>
        <v>2.5425134994726144</v>
      </c>
      <c r="O42" s="152">
        <f t="shared" si="37"/>
        <v>6.6930543209283329</v>
      </c>
      <c r="P42" s="52">
        <f t="shared" ref="P42:P45" si="42">(O42-N42)/N42</f>
        <v>1.6324557656494854</v>
      </c>
    </row>
    <row r="43" spans="1:16" ht="20.100000000000001" customHeight="1" x14ac:dyDescent="0.25">
      <c r="A43" s="38" t="s">
        <v>186</v>
      </c>
      <c r="B43" s="19">
        <v>388.77999999999992</v>
      </c>
      <c r="C43" s="140">
        <v>432.29000000000013</v>
      </c>
      <c r="D43" s="247">
        <f t="shared" si="32"/>
        <v>5.4260460818945234E-2</v>
      </c>
      <c r="E43" s="215">
        <f t="shared" si="33"/>
        <v>7.3293467185028369E-2</v>
      </c>
      <c r="F43" s="52">
        <f t="shared" si="40"/>
        <v>0.11191419311693047</v>
      </c>
      <c r="H43" s="19">
        <v>188.34299999999996</v>
      </c>
      <c r="I43" s="140">
        <v>234.02799999999996</v>
      </c>
      <c r="J43" s="247">
        <f t="shared" si="34"/>
        <v>4.6224903619886834E-2</v>
      </c>
      <c r="K43" s="215">
        <f t="shared" si="35"/>
        <v>6.5631274889225405E-2</v>
      </c>
      <c r="L43" s="52">
        <f t="shared" si="41"/>
        <v>0.24256277111440305</v>
      </c>
      <c r="N43" s="27">
        <f t="shared" si="36"/>
        <v>4.8444621636915484</v>
      </c>
      <c r="O43" s="152">
        <f t="shared" si="37"/>
        <v>5.4136806310578525</v>
      </c>
      <c r="P43" s="52">
        <f t="shared" si="42"/>
        <v>0.11749879514644648</v>
      </c>
    </row>
    <row r="44" spans="1:16" ht="20.100000000000001" customHeight="1" x14ac:dyDescent="0.25">
      <c r="A44" s="38" t="s">
        <v>196</v>
      </c>
      <c r="B44" s="19">
        <v>241.15999999999997</v>
      </c>
      <c r="C44" s="140">
        <v>484.88</v>
      </c>
      <c r="D44" s="247">
        <f t="shared" si="32"/>
        <v>3.3657731187552942E-2</v>
      </c>
      <c r="E44" s="215">
        <f t="shared" si="33"/>
        <v>8.2209943252623346E-2</v>
      </c>
      <c r="F44" s="52">
        <f t="shared" si="40"/>
        <v>1.0106153590976947</v>
      </c>
      <c r="H44" s="19">
        <v>95.125</v>
      </c>
      <c r="I44" s="140">
        <v>192.80500000000001</v>
      </c>
      <c r="J44" s="247">
        <f t="shared" si="34"/>
        <v>2.3346468713154916E-2</v>
      </c>
      <c r="K44" s="215">
        <f t="shared" si="35"/>
        <v>5.4070615289696561E-2</v>
      </c>
      <c r="L44" s="52">
        <f t="shared" si="41"/>
        <v>1.0268593955321945</v>
      </c>
      <c r="N44" s="27">
        <f t="shared" si="36"/>
        <v>3.9444766959694815</v>
      </c>
      <c r="O44" s="152">
        <f t="shared" si="37"/>
        <v>3.9763446625969312</v>
      </c>
      <c r="P44" s="52">
        <f t="shared" si="42"/>
        <v>8.0791367483582389E-3</v>
      </c>
    </row>
    <row r="45" spans="1:16" ht="20.100000000000001" customHeight="1" x14ac:dyDescent="0.25">
      <c r="A45" s="38" t="s">
        <v>187</v>
      </c>
      <c r="B45" s="19">
        <v>251.82999999999998</v>
      </c>
      <c r="C45" s="140">
        <v>345.38999999999993</v>
      </c>
      <c r="D45" s="247">
        <f t="shared" si="32"/>
        <v>3.5146900169851794E-2</v>
      </c>
      <c r="E45" s="215">
        <f t="shared" si="33"/>
        <v>5.8559833979589943E-2</v>
      </c>
      <c r="F45" s="52">
        <f t="shared" ref="F45:F54" si="43">(C45-B45)/B45</f>
        <v>0.37152047015844003</v>
      </c>
      <c r="H45" s="19">
        <v>118.76999999999998</v>
      </c>
      <c r="I45" s="140">
        <v>155.21499999999997</v>
      </c>
      <c r="J45" s="247">
        <f t="shared" si="34"/>
        <v>2.9149646139935967E-2</v>
      </c>
      <c r="K45" s="215">
        <f t="shared" si="35"/>
        <v>4.3528801390992196E-2</v>
      </c>
      <c r="L45" s="52">
        <f t="shared" si="41"/>
        <v>0.30685358255451711</v>
      </c>
      <c r="N45" s="27">
        <f t="shared" si="36"/>
        <v>4.7162768534328707</v>
      </c>
      <c r="O45" s="152">
        <f t="shared" si="37"/>
        <v>4.4939054402269898</v>
      </c>
      <c r="P45" s="52">
        <f t="shared" si="42"/>
        <v>-4.7149779395164605E-2</v>
      </c>
    </row>
    <row r="46" spans="1:16" ht="20.100000000000001" customHeight="1" x14ac:dyDescent="0.25">
      <c r="A46" s="38" t="s">
        <v>194</v>
      </c>
      <c r="B46" s="19">
        <v>291.39000000000004</v>
      </c>
      <c r="C46" s="140">
        <v>274.02</v>
      </c>
      <c r="D46" s="247">
        <f t="shared" si="32"/>
        <v>4.0668130248553057E-2</v>
      </c>
      <c r="E46" s="215">
        <f t="shared" si="33"/>
        <v>4.6459265488541179E-2</v>
      </c>
      <c r="F46" s="52">
        <f t="shared" si="43"/>
        <v>-5.961083084525913E-2</v>
      </c>
      <c r="H46" s="19">
        <v>120.89999999999996</v>
      </c>
      <c r="I46" s="140">
        <v>117.35799999999999</v>
      </c>
      <c r="J46" s="247">
        <f t="shared" si="34"/>
        <v>2.9672410695615541E-2</v>
      </c>
      <c r="K46" s="215">
        <f t="shared" si="35"/>
        <v>3.291210948454764E-2</v>
      </c>
      <c r="L46" s="52">
        <f t="shared" si="41"/>
        <v>-2.9296939619520051E-2</v>
      </c>
      <c r="N46" s="27">
        <f t="shared" ref="N46:N55" si="44">(H46/B46)*10</f>
        <v>4.1490785545145661</v>
      </c>
      <c r="O46" s="152">
        <f t="shared" ref="O46:O55" si="45">(I46/C46)*10</f>
        <v>4.2828260710897013</v>
      </c>
      <c r="P46" s="52">
        <f t="shared" ref="P46:P55" si="46">(O46-N46)/N46</f>
        <v>3.2235474652463736E-2</v>
      </c>
    </row>
    <row r="47" spans="1:16" ht="20.100000000000001" customHeight="1" x14ac:dyDescent="0.25">
      <c r="A47" s="38" t="s">
        <v>205</v>
      </c>
      <c r="B47" s="19">
        <v>112.49000000000001</v>
      </c>
      <c r="C47" s="140">
        <v>211.60999999999999</v>
      </c>
      <c r="D47" s="247">
        <f t="shared" si="32"/>
        <v>1.5699776834001623E-2</v>
      </c>
      <c r="E47" s="215">
        <f t="shared" si="33"/>
        <v>3.5877838004635426E-2</v>
      </c>
      <c r="F47" s="52">
        <f t="shared" si="43"/>
        <v>0.88114499066583662</v>
      </c>
      <c r="H47" s="19">
        <v>48.307999999999993</v>
      </c>
      <c r="I47" s="140">
        <v>96.373999999999967</v>
      </c>
      <c r="J47" s="247">
        <f t="shared" si="34"/>
        <v>1.1856201951065308E-2</v>
      </c>
      <c r="K47" s="215">
        <f t="shared" si="35"/>
        <v>2.7027315048516451E-2</v>
      </c>
      <c r="L47" s="52">
        <f t="shared" si="41"/>
        <v>0.99499047776765714</v>
      </c>
      <c r="N47" s="27">
        <f t="shared" si="44"/>
        <v>4.2944261712152185</v>
      </c>
      <c r="O47" s="152">
        <f t="shared" si="45"/>
        <v>4.5543216294125974</v>
      </c>
      <c r="P47" s="52">
        <f t="shared" si="46"/>
        <v>6.0519251661470479E-2</v>
      </c>
    </row>
    <row r="48" spans="1:16" ht="20.100000000000001" customHeight="1" x14ac:dyDescent="0.25">
      <c r="A48" s="38" t="s">
        <v>191</v>
      </c>
      <c r="B48" s="19">
        <v>191.05999999999997</v>
      </c>
      <c r="C48" s="140">
        <v>195.43</v>
      </c>
      <c r="D48" s="247">
        <f t="shared" si="32"/>
        <v>2.6665475703656766E-2</v>
      </c>
      <c r="E48" s="215">
        <f t="shared" si="33"/>
        <v>3.3134567748432972E-2</v>
      </c>
      <c r="F48" s="52">
        <f t="shared" si="43"/>
        <v>2.2872396105935482E-2</v>
      </c>
      <c r="H48" s="19">
        <v>114.24500000000002</v>
      </c>
      <c r="I48" s="140">
        <v>88.383999999999986</v>
      </c>
      <c r="J48" s="247">
        <f t="shared" si="34"/>
        <v>2.803907824582795E-2</v>
      </c>
      <c r="K48" s="215">
        <f t="shared" si="35"/>
        <v>2.4786583655841601E-2</v>
      </c>
      <c r="L48" s="52">
        <f t="shared" ref="L48:L52" si="47">(I48-H48)/H48</f>
        <v>-0.22636439231476238</v>
      </c>
      <c r="N48" s="27">
        <f t="shared" ref="N48" si="48">(H48/B48)*10</f>
        <v>5.9795352245367965</v>
      </c>
      <c r="O48" s="152">
        <f t="shared" ref="O48" si="49">(I48/C48)*10</f>
        <v>4.5225400399119877</v>
      </c>
      <c r="P48" s="52">
        <f t="shared" ref="P48" si="50">(O48-N48)/N48</f>
        <v>-0.24366361764139866</v>
      </c>
    </row>
    <row r="49" spans="1:16" ht="20.100000000000001" customHeight="1" x14ac:dyDescent="0.25">
      <c r="A49" s="38" t="s">
        <v>198</v>
      </c>
      <c r="B49" s="19">
        <v>187.46000000000004</v>
      </c>
      <c r="C49" s="140">
        <v>152.73000000000002</v>
      </c>
      <c r="D49" s="247">
        <f t="shared" si="32"/>
        <v>2.616303818385585E-2</v>
      </c>
      <c r="E49" s="215">
        <f t="shared" si="33"/>
        <v>2.5894911386267046E-2</v>
      </c>
      <c r="F49" s="52">
        <f t="shared" si="43"/>
        <v>-0.18526619012055912</v>
      </c>
      <c r="H49" s="19">
        <v>63.689999999999991</v>
      </c>
      <c r="I49" s="140">
        <v>55.351000000000006</v>
      </c>
      <c r="J49" s="247">
        <f t="shared" si="34"/>
        <v>1.5631396502926005E-2</v>
      </c>
      <c r="K49" s="215">
        <f t="shared" si="35"/>
        <v>1.5522743844298616E-2</v>
      </c>
      <c r="L49" s="52">
        <f t="shared" si="47"/>
        <v>-0.13093107238184937</v>
      </c>
      <c r="N49" s="27">
        <f t="shared" ref="N49:N50" si="51">(H49/B49)*10</f>
        <v>3.3975248052917943</v>
      </c>
      <c r="O49" s="152">
        <f t="shared" ref="O49:O50" si="52">(I49/C49)*10</f>
        <v>3.624107902835068</v>
      </c>
      <c r="P49" s="52">
        <f t="shared" ref="P49:P50" si="53">(O49-N49)/N49</f>
        <v>6.6690638193534463E-2</v>
      </c>
    </row>
    <row r="50" spans="1:16" ht="20.100000000000001" customHeight="1" x14ac:dyDescent="0.25">
      <c r="A50" s="38" t="s">
        <v>193</v>
      </c>
      <c r="B50" s="19">
        <v>218.54999999999998</v>
      </c>
      <c r="C50" s="140">
        <v>149.70999999999998</v>
      </c>
      <c r="D50" s="247">
        <f t="shared" si="32"/>
        <v>3.0502144431247706E-2</v>
      </c>
      <c r="E50" s="215">
        <f t="shared" si="33"/>
        <v>2.5382879484305888E-2</v>
      </c>
      <c r="F50" s="52">
        <f t="shared" si="43"/>
        <v>-0.31498512926103872</v>
      </c>
      <c r="H50" s="19">
        <v>68.140999999999991</v>
      </c>
      <c r="I50" s="140">
        <v>48.466999999999977</v>
      </c>
      <c r="J50" s="247">
        <f t="shared" si="34"/>
        <v>1.6723802623738123E-2</v>
      </c>
      <c r="K50" s="215">
        <f t="shared" si="35"/>
        <v>1.3592181277693639E-2</v>
      </c>
      <c r="L50" s="52">
        <f t="shared" si="47"/>
        <v>-0.28872484994349973</v>
      </c>
      <c r="N50" s="27">
        <f t="shared" si="51"/>
        <v>3.117867764813544</v>
      </c>
      <c r="O50" s="152">
        <f t="shared" si="52"/>
        <v>3.2373922917640763</v>
      </c>
      <c r="P50" s="52">
        <f t="shared" si="53"/>
        <v>3.8335341960110403E-2</v>
      </c>
    </row>
    <row r="51" spans="1:16" ht="20.100000000000001" customHeight="1" x14ac:dyDescent="0.25">
      <c r="A51" s="38" t="s">
        <v>203</v>
      </c>
      <c r="B51" s="19">
        <v>70.789999999999992</v>
      </c>
      <c r="C51" s="140">
        <v>91.89</v>
      </c>
      <c r="D51" s="247">
        <f t="shared" si="32"/>
        <v>9.8798755629742625E-3</v>
      </c>
      <c r="E51" s="215">
        <f t="shared" si="33"/>
        <v>1.5579672672586123E-2</v>
      </c>
      <c r="F51" s="52">
        <f t="shared" si="43"/>
        <v>0.29806469840372951</v>
      </c>
      <c r="H51" s="19">
        <v>26.468</v>
      </c>
      <c r="I51" s="140">
        <v>40.496000000000002</v>
      </c>
      <c r="J51" s="247">
        <f t="shared" si="34"/>
        <v>6.4960245350831466E-3</v>
      </c>
      <c r="K51" s="215">
        <f t="shared" si="35"/>
        <v>1.1356778282573336E-2</v>
      </c>
      <c r="L51" s="52">
        <f t="shared" si="47"/>
        <v>0.52999848874112143</v>
      </c>
      <c r="N51" s="27">
        <f t="shared" ref="N51" si="54">(H51/B51)*10</f>
        <v>3.7389461788388196</v>
      </c>
      <c r="O51" s="152">
        <f t="shared" ref="O51" si="55">(I51/C51)*10</f>
        <v>4.407008379584286</v>
      </c>
      <c r="P51" s="52">
        <f t="shared" ref="P51" si="56">(O51-N51)/N51</f>
        <v>0.1786766026551744</v>
      </c>
    </row>
    <row r="52" spans="1:16" ht="20.100000000000001" customHeight="1" x14ac:dyDescent="0.25">
      <c r="A52" s="38" t="s">
        <v>202</v>
      </c>
      <c r="B52" s="19">
        <v>43.739999999999995</v>
      </c>
      <c r="C52" s="140">
        <v>64.179999999999993</v>
      </c>
      <c r="D52" s="247">
        <f t="shared" si="32"/>
        <v>6.1046158655812151E-3</v>
      </c>
      <c r="E52" s="215">
        <f t="shared" si="33"/>
        <v>1.0881525651611462E-2</v>
      </c>
      <c r="F52" s="52">
        <f t="shared" si="43"/>
        <v>0.46730681298582533</v>
      </c>
      <c r="H52" s="19">
        <v>20.808999999999997</v>
      </c>
      <c r="I52" s="140">
        <v>28.092000000000002</v>
      </c>
      <c r="J52" s="247">
        <f t="shared" si="34"/>
        <v>5.1071397366837376E-3</v>
      </c>
      <c r="K52" s="215">
        <f t="shared" si="35"/>
        <v>7.8781760053844869E-3</v>
      </c>
      <c r="L52" s="52">
        <f t="shared" si="47"/>
        <v>0.3499927915805664</v>
      </c>
      <c r="N52" s="27">
        <f t="shared" ref="N52" si="57">(H52/B52)*10</f>
        <v>4.7574302697759485</v>
      </c>
      <c r="O52" s="152">
        <f t="shared" ref="O52" si="58">(I52/C52)*10</f>
        <v>4.3770645060766604</v>
      </c>
      <c r="P52" s="52">
        <f t="shared" ref="P52" si="59">(O52-N52)/N52</f>
        <v>-7.9951936682237795E-2</v>
      </c>
    </row>
    <row r="53" spans="1:16" ht="20.100000000000001" customHeight="1" x14ac:dyDescent="0.25">
      <c r="A53" s="38" t="s">
        <v>189</v>
      </c>
      <c r="B53" s="19">
        <v>239.77000000000004</v>
      </c>
      <c r="C53" s="140">
        <v>34.609999999999992</v>
      </c>
      <c r="D53" s="247">
        <f t="shared" si="32"/>
        <v>3.3463734478518713E-2</v>
      </c>
      <c r="E53" s="215">
        <f t="shared" si="33"/>
        <v>5.8680212340647036E-3</v>
      </c>
      <c r="F53" s="52">
        <f t="shared" si="43"/>
        <v>-0.85565333444551039</v>
      </c>
      <c r="H53" s="19">
        <v>71.765000000000001</v>
      </c>
      <c r="I53" s="140">
        <v>21.430999999999997</v>
      </c>
      <c r="J53" s="247">
        <f t="shared" si="34"/>
        <v>1.76132386565E-2</v>
      </c>
      <c r="K53" s="215">
        <f t="shared" si="35"/>
        <v>6.0101519995512916E-3</v>
      </c>
      <c r="L53" s="52">
        <f t="shared" ref="L53" si="60">(I53-H53)/H53</f>
        <v>-0.70137253535846167</v>
      </c>
      <c r="N53" s="27">
        <f t="shared" ref="N53" si="61">(H53/B53)*10</f>
        <v>2.9930766985027315</v>
      </c>
      <c r="O53" s="152">
        <f t="shared" ref="O53" si="62">(I53/C53)*10</f>
        <v>6.1921409997110661</v>
      </c>
      <c r="P53" s="52">
        <f t="shared" ref="P53" si="63">(O53-N53)/N53</f>
        <v>1.0688213579052777</v>
      </c>
    </row>
    <row r="54" spans="1:16" ht="20.100000000000001" customHeight="1" x14ac:dyDescent="0.25">
      <c r="A54" s="38" t="s">
        <v>204</v>
      </c>
      <c r="B54" s="19">
        <v>10.870000000000001</v>
      </c>
      <c r="C54" s="140">
        <v>30.989999999999995</v>
      </c>
      <c r="D54" s="247">
        <f t="shared" si="32"/>
        <v>1.517082177843343E-3</v>
      </c>
      <c r="E54" s="215">
        <f t="shared" si="33"/>
        <v>5.2542611396609413E-3</v>
      </c>
      <c r="F54" s="52">
        <f t="shared" si="43"/>
        <v>1.8509659613615448</v>
      </c>
      <c r="H54" s="19">
        <v>5.4189999999999996</v>
      </c>
      <c r="I54" s="140">
        <v>21.072000000000003</v>
      </c>
      <c r="J54" s="247">
        <f t="shared" si="34"/>
        <v>1.3299817498721312E-3</v>
      </c>
      <c r="K54" s="215">
        <f t="shared" si="35"/>
        <v>5.9094733299680305E-3</v>
      </c>
      <c r="L54" s="52">
        <f t="shared" si="41"/>
        <v>2.888540321092453</v>
      </c>
      <c r="N54" s="27">
        <f t="shared" ref="N54" si="64">(H54/B54)*10</f>
        <v>4.9852805887764475</v>
      </c>
      <c r="O54" s="152">
        <f t="shared" ref="O54" si="65">(I54/C54)*10</f>
        <v>6.7996127783155877</v>
      </c>
      <c r="P54" s="52">
        <f t="shared" ref="P54" si="66">(O54-N54)/N54</f>
        <v>0.36393782801790847</v>
      </c>
    </row>
    <row r="55" spans="1:16" ht="20.100000000000001" customHeight="1" thickBot="1" x14ac:dyDescent="0.3">
      <c r="A55" s="8" t="s">
        <v>17</v>
      </c>
      <c r="B55" s="19">
        <f>B56-SUM(B39:B54)</f>
        <v>200.03999999999996</v>
      </c>
      <c r="C55" s="140">
        <f>C56-SUM(C39:C54)</f>
        <v>186.2099999999964</v>
      </c>
      <c r="D55" s="247">
        <f t="shared" si="32"/>
        <v>2.7918778183604623E-2</v>
      </c>
      <c r="E55" s="215">
        <f t="shared" si="33"/>
        <v>3.1571344524564213E-2</v>
      </c>
      <c r="F55" s="52">
        <f t="shared" ref="F55" si="67">(C55-B55)/B55</f>
        <v>-6.9136172765464743E-2</v>
      </c>
      <c r="H55" s="19">
        <f>H56-SUM(H39:H54)</f>
        <v>82.365000000000236</v>
      </c>
      <c r="I55" s="140">
        <f>I56-SUM(I39:I54)</f>
        <v>50.225999999999658</v>
      </c>
      <c r="J55" s="247">
        <f t="shared" si="34"/>
        <v>2.0214789966454771E-2</v>
      </c>
      <c r="K55" s="215">
        <f t="shared" si="35"/>
        <v>1.4085478714453883E-2</v>
      </c>
      <c r="L55" s="52">
        <f t="shared" ref="L55" si="68">(I55-H55)/H55</f>
        <v>-0.39020214897104943</v>
      </c>
      <c r="N55" s="27">
        <f t="shared" si="44"/>
        <v>4.1174265146970725</v>
      </c>
      <c r="O55" s="152">
        <f t="shared" si="45"/>
        <v>2.6972772676011294</v>
      </c>
      <c r="P55" s="52">
        <f t="shared" si="46"/>
        <v>-0.34491186230689208</v>
      </c>
    </row>
    <row r="56" spans="1:16" ht="26.25" customHeight="1" thickBot="1" x14ac:dyDescent="0.3">
      <c r="A56" s="12" t="s">
        <v>18</v>
      </c>
      <c r="B56" s="17">
        <v>7165.07</v>
      </c>
      <c r="C56" s="145">
        <v>5898.0699999999979</v>
      </c>
      <c r="D56" s="253">
        <f>SUM(D39:D55)</f>
        <v>1</v>
      </c>
      <c r="E56" s="254">
        <f>SUM(E39:E55)</f>
        <v>0.99999999999999978</v>
      </c>
      <c r="F56" s="57">
        <f t="shared" si="38"/>
        <v>-0.17683009377438069</v>
      </c>
      <c r="G56" s="1"/>
      <c r="H56" s="17">
        <v>4074.4920000000002</v>
      </c>
      <c r="I56" s="145">
        <v>3565.8</v>
      </c>
      <c r="J56" s="253">
        <f>SUM(J39:J55)</f>
        <v>0.99999999999999989</v>
      </c>
      <c r="K56" s="254">
        <f>SUM(K39:K55)</f>
        <v>0.99999999999999989</v>
      </c>
      <c r="L56" s="57">
        <f t="shared" si="39"/>
        <v>-0.12484795650598897</v>
      </c>
      <c r="M56" s="1"/>
      <c r="N56" s="29">
        <f t="shared" si="36"/>
        <v>5.686604597024175</v>
      </c>
      <c r="O56" s="146">
        <f t="shared" si="37"/>
        <v>6.0457064768644688</v>
      </c>
      <c r="P56" s="57">
        <f t="shared" si="8"/>
        <v>6.3148733785396899E-2</v>
      </c>
    </row>
    <row r="58" spans="1:16" ht="15.75" thickBot="1" x14ac:dyDescent="0.3"/>
    <row r="59" spans="1:16" x14ac:dyDescent="0.25">
      <c r="A59" s="362" t="s">
        <v>15</v>
      </c>
      <c r="B59" s="356" t="s">
        <v>1</v>
      </c>
      <c r="C59" s="347"/>
      <c r="D59" s="356" t="s">
        <v>104</v>
      </c>
      <c r="E59" s="347"/>
      <c r="F59" s="130" t="s">
        <v>0</v>
      </c>
      <c r="H59" s="365" t="s">
        <v>19</v>
      </c>
      <c r="I59" s="366"/>
      <c r="J59" s="356" t="s">
        <v>104</v>
      </c>
      <c r="K59" s="352"/>
      <c r="L59" s="130" t="s">
        <v>0</v>
      </c>
      <c r="N59" s="346" t="s">
        <v>22</v>
      </c>
      <c r="O59" s="347"/>
      <c r="P59" s="130" t="s">
        <v>0</v>
      </c>
    </row>
    <row r="60" spans="1:16" x14ac:dyDescent="0.25">
      <c r="A60" s="363"/>
      <c r="B60" s="357" t="str">
        <f>B5</f>
        <v>jan-nov</v>
      </c>
      <c r="C60" s="349"/>
      <c r="D60" s="357" t="str">
        <f>B5</f>
        <v>jan-nov</v>
      </c>
      <c r="E60" s="349"/>
      <c r="F60" s="131" t="str">
        <f>F37</f>
        <v>2022/2021</v>
      </c>
      <c r="H60" s="344" t="str">
        <f>B5</f>
        <v>jan-nov</v>
      </c>
      <c r="I60" s="349"/>
      <c r="J60" s="357" t="str">
        <f>B5</f>
        <v>jan-nov</v>
      </c>
      <c r="K60" s="345"/>
      <c r="L60" s="131" t="str">
        <f>L37</f>
        <v>2022/2021</v>
      </c>
      <c r="N60" s="344" t="str">
        <f>B5</f>
        <v>jan-nov</v>
      </c>
      <c r="O60" s="345"/>
      <c r="P60" s="131" t="str">
        <f>P37</f>
        <v>2022/2021</v>
      </c>
    </row>
    <row r="61" spans="1:16" ht="19.5" customHeight="1" thickBot="1" x14ac:dyDescent="0.3">
      <c r="A61" s="364"/>
      <c r="B61" s="99">
        <f>B6</f>
        <v>2021</v>
      </c>
      <c r="C61" s="134">
        <f>C6</f>
        <v>2022</v>
      </c>
      <c r="D61" s="99">
        <f>B6</f>
        <v>2021</v>
      </c>
      <c r="E61" s="134">
        <f>C6</f>
        <v>2022</v>
      </c>
      <c r="F61" s="132" t="s">
        <v>1</v>
      </c>
      <c r="H61" s="25">
        <f>B6</f>
        <v>2021</v>
      </c>
      <c r="I61" s="134">
        <f>C6</f>
        <v>2022</v>
      </c>
      <c r="J61" s="99">
        <f>B6</f>
        <v>2021</v>
      </c>
      <c r="K61" s="134">
        <f>C6</f>
        <v>2022</v>
      </c>
      <c r="L61" s="259">
        <v>1000</v>
      </c>
      <c r="N61" s="25">
        <f>B6</f>
        <v>2021</v>
      </c>
      <c r="O61" s="134">
        <f>C6</f>
        <v>2022</v>
      </c>
      <c r="P61" s="132"/>
    </row>
    <row r="62" spans="1:16" ht="20.100000000000001" customHeight="1" x14ac:dyDescent="0.25">
      <c r="A62" s="38" t="s">
        <v>157</v>
      </c>
      <c r="B62" s="39">
        <v>1178.3200000000002</v>
      </c>
      <c r="C62" s="147">
        <v>2861.2799999999993</v>
      </c>
      <c r="D62" s="247">
        <f t="shared" ref="D62:D83" si="69">B62/$B$84</f>
        <v>0.11655709845707649</v>
      </c>
      <c r="E62" s="246">
        <f t="shared" ref="E62:E83" si="70">C62/$C$84</f>
        <v>0.21749339260290779</v>
      </c>
      <c r="F62" s="52">
        <f t="shared" ref="F62:F83" si="71">(C62-B62)/B62</f>
        <v>1.4282707583678449</v>
      </c>
      <c r="H62" s="19">
        <v>562.1579999999999</v>
      </c>
      <c r="I62" s="147">
        <v>1537.4859999999994</v>
      </c>
      <c r="J62" s="245">
        <f t="shared" ref="J62:J84" si="72">H62/$H$84</f>
        <v>0.11013689773567717</v>
      </c>
      <c r="K62" s="246">
        <f t="shared" ref="K62:K84" si="73">I62/$I$84</f>
        <v>0.1978883989363481</v>
      </c>
      <c r="L62" s="52">
        <f t="shared" ref="L62:L74" si="74">(I62-H62)/H62</f>
        <v>1.7349713069990993</v>
      </c>
      <c r="N62" s="40">
        <f t="shared" ref="N62" si="75">(H62/B62)*10</f>
        <v>4.7708432344354659</v>
      </c>
      <c r="O62" s="143">
        <f t="shared" ref="O62" si="76">(I62/C62)*10</f>
        <v>5.3734202874238104</v>
      </c>
      <c r="P62" s="52">
        <f t="shared" ref="P62" si="77">(O62-N62)/N62</f>
        <v>0.12630409832773462</v>
      </c>
    </row>
    <row r="63" spans="1:16" ht="20.100000000000001" customHeight="1" x14ac:dyDescent="0.25">
      <c r="A63" s="38" t="s">
        <v>155</v>
      </c>
      <c r="B63" s="19">
        <v>1019.35</v>
      </c>
      <c r="C63" s="140">
        <v>1330.6400000000006</v>
      </c>
      <c r="D63" s="247">
        <f t="shared" si="69"/>
        <v>0.10083209850653549</v>
      </c>
      <c r="E63" s="215">
        <f t="shared" si="70"/>
        <v>0.10114543418789262</v>
      </c>
      <c r="F63" s="52">
        <f t="shared" si="71"/>
        <v>0.30538087997253205</v>
      </c>
      <c r="H63" s="19">
        <v>1050.3810000000001</v>
      </c>
      <c r="I63" s="140">
        <v>1406.268</v>
      </c>
      <c r="J63" s="214">
        <f t="shared" si="72"/>
        <v>0.20578859463086596</v>
      </c>
      <c r="K63" s="215">
        <f t="shared" si="73"/>
        <v>0.18099945169934589</v>
      </c>
      <c r="L63" s="52">
        <f t="shared" si="74"/>
        <v>0.33881705781045157</v>
      </c>
      <c r="N63" s="40">
        <f t="shared" ref="N63:N64" si="78">(H63/B63)*10</f>
        <v>10.304419483003874</v>
      </c>
      <c r="O63" s="143">
        <f t="shared" ref="O63:O64" si="79">(I63/C63)*10</f>
        <v>10.56835808332832</v>
      </c>
      <c r="P63" s="52">
        <f t="shared" si="8"/>
        <v>2.5614116424490137E-2</v>
      </c>
    </row>
    <row r="64" spans="1:16" ht="20.100000000000001" customHeight="1" x14ac:dyDescent="0.25">
      <c r="A64" s="38" t="s">
        <v>153</v>
      </c>
      <c r="B64" s="19">
        <v>1527.3300000000002</v>
      </c>
      <c r="C64" s="140">
        <v>2366.6299999999997</v>
      </c>
      <c r="D64" s="247">
        <f t="shared" si="69"/>
        <v>0.15108048169126095</v>
      </c>
      <c r="E64" s="215">
        <f t="shared" si="70"/>
        <v>0.17989374955817666</v>
      </c>
      <c r="F64" s="52">
        <f t="shared" si="71"/>
        <v>0.54952105962693032</v>
      </c>
      <c r="H64" s="19">
        <v>840.18999999999994</v>
      </c>
      <c r="I64" s="140">
        <v>1365.5569999999996</v>
      </c>
      <c r="J64" s="214">
        <f t="shared" si="72"/>
        <v>0.16460838431284194</v>
      </c>
      <c r="K64" s="215">
        <f t="shared" si="73"/>
        <v>0.17575957659863098</v>
      </c>
      <c r="L64" s="52">
        <f t="shared" si="74"/>
        <v>0.62529546888203813</v>
      </c>
      <c r="N64" s="40">
        <f t="shared" si="78"/>
        <v>5.5010377587030952</v>
      </c>
      <c r="O64" s="143">
        <f t="shared" si="79"/>
        <v>5.7700485500479566</v>
      </c>
      <c r="P64" s="52">
        <f t="shared" si="8"/>
        <v>4.8901826008967877E-2</v>
      </c>
    </row>
    <row r="65" spans="1:16" ht="20.100000000000001" customHeight="1" x14ac:dyDescent="0.25">
      <c r="A65" s="38" t="s">
        <v>161</v>
      </c>
      <c r="B65" s="19">
        <v>312.70000000000005</v>
      </c>
      <c r="C65" s="140">
        <v>666.3599999999999</v>
      </c>
      <c r="D65" s="247">
        <f t="shared" si="69"/>
        <v>3.0931669400101683E-2</v>
      </c>
      <c r="E65" s="215">
        <f t="shared" si="70"/>
        <v>5.0651770219927318E-2</v>
      </c>
      <c r="F65" s="52">
        <f t="shared" si="71"/>
        <v>1.1309881675727529</v>
      </c>
      <c r="H65" s="19">
        <v>193.03199999999998</v>
      </c>
      <c r="I65" s="140">
        <v>418.96899999999999</v>
      </c>
      <c r="J65" s="214">
        <f t="shared" si="72"/>
        <v>3.7818452541301978E-2</v>
      </c>
      <c r="K65" s="215">
        <f t="shared" si="73"/>
        <v>5.3925111912539604E-2</v>
      </c>
      <c r="L65" s="52">
        <f t="shared" si="74"/>
        <v>1.1704639645240169</v>
      </c>
      <c r="N65" s="40">
        <f t="shared" ref="N65:N67" si="80">(H65/B65)*10</f>
        <v>6.1730732331307951</v>
      </c>
      <c r="O65" s="143">
        <f t="shared" ref="O65:O67" si="81">(I65/C65)*10</f>
        <v>6.2874272165195997</v>
      </c>
      <c r="P65" s="52">
        <f t="shared" ref="P65:P67" si="82">(O65-N65)/N65</f>
        <v>1.8524643896182594E-2</v>
      </c>
    </row>
    <row r="66" spans="1:16" ht="20.100000000000001" customHeight="1" x14ac:dyDescent="0.25">
      <c r="A66" s="38" t="s">
        <v>160</v>
      </c>
      <c r="B66" s="19">
        <v>36.789999999999992</v>
      </c>
      <c r="C66" s="140">
        <v>97.759999999999991</v>
      </c>
      <c r="D66" s="247">
        <f t="shared" si="69"/>
        <v>3.6391944906611464E-3</v>
      </c>
      <c r="E66" s="215">
        <f t="shared" si="70"/>
        <v>7.4309938422175625E-3</v>
      </c>
      <c r="F66" s="52">
        <f t="shared" si="71"/>
        <v>1.6572438162544172</v>
      </c>
      <c r="H66" s="19">
        <v>162.63999999999993</v>
      </c>
      <c r="I66" s="140">
        <v>418.18899999999991</v>
      </c>
      <c r="J66" s="214">
        <f t="shared" si="72"/>
        <v>3.1864111242267353E-2</v>
      </c>
      <c r="K66" s="215">
        <f t="shared" si="73"/>
        <v>5.3824718835028415E-2</v>
      </c>
      <c r="L66" s="52">
        <f t="shared" si="74"/>
        <v>1.5712555336940488</v>
      </c>
      <c r="N66" s="40">
        <f t="shared" si="80"/>
        <v>44.207665126393032</v>
      </c>
      <c r="O66" s="143">
        <f t="shared" si="81"/>
        <v>42.777107201309327</v>
      </c>
      <c r="P66" s="52">
        <f t="shared" si="82"/>
        <v>-3.2359952080564122E-2</v>
      </c>
    </row>
    <row r="67" spans="1:16" ht="20.100000000000001" customHeight="1" x14ac:dyDescent="0.25">
      <c r="A67" s="38" t="s">
        <v>156</v>
      </c>
      <c r="B67" s="19">
        <v>582.00000000000011</v>
      </c>
      <c r="C67" s="140">
        <v>752.71000000000015</v>
      </c>
      <c r="D67" s="247">
        <f t="shared" si="69"/>
        <v>5.7570296101244582E-2</v>
      </c>
      <c r="E67" s="215">
        <f t="shared" si="70"/>
        <v>5.7215460054987552E-2</v>
      </c>
      <c r="F67" s="52">
        <f t="shared" si="71"/>
        <v>0.29331615120274912</v>
      </c>
      <c r="H67" s="19">
        <v>255.16900000000004</v>
      </c>
      <c r="I67" s="140">
        <v>338.18699999999995</v>
      </c>
      <c r="J67" s="214">
        <f t="shared" si="72"/>
        <v>4.9992212257612655E-2</v>
      </c>
      <c r="K67" s="215">
        <f t="shared" si="73"/>
        <v>4.3527735518298555E-2</v>
      </c>
      <c r="L67" s="52">
        <f t="shared" si="74"/>
        <v>0.32534516340150998</v>
      </c>
      <c r="N67" s="40">
        <f t="shared" si="80"/>
        <v>4.3843470790378003</v>
      </c>
      <c r="O67" s="143">
        <f t="shared" si="81"/>
        <v>4.4929255623015489</v>
      </c>
      <c r="P67" s="52">
        <f t="shared" si="82"/>
        <v>2.4765029160870526E-2</v>
      </c>
    </row>
    <row r="68" spans="1:16" ht="20.100000000000001" customHeight="1" x14ac:dyDescent="0.25">
      <c r="A68" s="38" t="s">
        <v>154</v>
      </c>
      <c r="B68" s="19">
        <v>531.18999999999994</v>
      </c>
      <c r="C68" s="140">
        <v>453.95</v>
      </c>
      <c r="D68" s="247">
        <f t="shared" si="69"/>
        <v>5.2544270766357558E-2</v>
      </c>
      <c r="E68" s="215">
        <f t="shared" si="70"/>
        <v>3.4505929364511689E-2</v>
      </c>
      <c r="F68" s="52">
        <f t="shared" si="71"/>
        <v>-0.1454093638810971</v>
      </c>
      <c r="H68" s="19">
        <v>248.28300000000007</v>
      </c>
      <c r="I68" s="140">
        <v>317.64600000000002</v>
      </c>
      <c r="J68" s="214">
        <f t="shared" si="72"/>
        <v>4.8643120582660293E-2</v>
      </c>
      <c r="K68" s="215">
        <f t="shared" si="73"/>
        <v>4.0883922434763804E-2</v>
      </c>
      <c r="L68" s="52">
        <f t="shared" si="74"/>
        <v>0.27937071809185454</v>
      </c>
      <c r="N68" s="40">
        <f t="shared" ref="N68:N69" si="83">(H68/B68)*10</f>
        <v>4.6740902501929646</v>
      </c>
      <c r="O68" s="143">
        <f t="shared" ref="O68:O69" si="84">(I68/C68)*10</f>
        <v>6.9973785659213572</v>
      </c>
      <c r="P68" s="52">
        <f t="shared" ref="P68:P69" si="85">(O68-N68)/N68</f>
        <v>0.4970567942355153</v>
      </c>
    </row>
    <row r="69" spans="1:16" ht="20.100000000000001" customHeight="1" x14ac:dyDescent="0.25">
      <c r="A69" s="38" t="s">
        <v>158</v>
      </c>
      <c r="B69" s="19">
        <v>529.71</v>
      </c>
      <c r="C69" s="140">
        <v>549.19000000000005</v>
      </c>
      <c r="D69" s="247">
        <f t="shared" si="69"/>
        <v>5.2397872075241006E-2</v>
      </c>
      <c r="E69" s="215">
        <f t="shared" si="70"/>
        <v>4.1745371401467515E-2</v>
      </c>
      <c r="F69" s="52">
        <f t="shared" si="71"/>
        <v>3.6774839062883494E-2</v>
      </c>
      <c r="H69" s="19">
        <v>324.37800000000004</v>
      </c>
      <c r="I69" s="140">
        <v>301.01000000000005</v>
      </c>
      <c r="J69" s="214">
        <f t="shared" si="72"/>
        <v>6.3551504405707115E-2</v>
      </c>
      <c r="K69" s="215">
        <f t="shared" si="73"/>
        <v>3.8742718284153599E-2</v>
      </c>
      <c r="L69" s="52">
        <f t="shared" si="74"/>
        <v>-7.2039410810844112E-2</v>
      </c>
      <c r="N69" s="40">
        <f t="shared" si="83"/>
        <v>6.1236903211191027</v>
      </c>
      <c r="O69" s="143">
        <f t="shared" si="84"/>
        <v>5.4809810812287187</v>
      </c>
      <c r="P69" s="52">
        <f t="shared" si="85"/>
        <v>-0.10495456272075643</v>
      </c>
    </row>
    <row r="70" spans="1:16" ht="20.100000000000001" customHeight="1" x14ac:dyDescent="0.25">
      <c r="A70" s="38" t="s">
        <v>159</v>
      </c>
      <c r="B70" s="19">
        <v>146.66</v>
      </c>
      <c r="C70" s="140">
        <v>288.69</v>
      </c>
      <c r="D70" s="247">
        <f t="shared" si="69"/>
        <v>1.4507318945375479E-2</v>
      </c>
      <c r="E70" s="215">
        <f t="shared" si="70"/>
        <v>2.1944083595640224E-2</v>
      </c>
      <c r="F70" s="52">
        <f t="shared" si="71"/>
        <v>0.96843038319923636</v>
      </c>
      <c r="H70" s="19">
        <v>118.96600000000001</v>
      </c>
      <c r="I70" s="140">
        <v>197.96800000000002</v>
      </c>
      <c r="J70" s="214">
        <f t="shared" si="72"/>
        <v>2.3307586436593579E-2</v>
      </c>
      <c r="K70" s="215">
        <f t="shared" si="73"/>
        <v>2.5480277908632002E-2</v>
      </c>
      <c r="L70" s="52">
        <f t="shared" si="74"/>
        <v>0.66407208782341176</v>
      </c>
      <c r="N70" s="40">
        <f t="shared" ref="N70:N71" si="86">(H70/B70)*10</f>
        <v>8.1116868948588579</v>
      </c>
      <c r="O70" s="143">
        <f t="shared" ref="O70:O71" si="87">(I70/C70)*10</f>
        <v>6.8574595586961795</v>
      </c>
      <c r="P70" s="52">
        <f t="shared" ref="P70:P71" si="88">(O70-N70)/N70</f>
        <v>-0.15461979147119209</v>
      </c>
    </row>
    <row r="71" spans="1:16" ht="20.100000000000001" customHeight="1" x14ac:dyDescent="0.25">
      <c r="A71" s="38" t="s">
        <v>169</v>
      </c>
      <c r="B71" s="19">
        <v>330.89</v>
      </c>
      <c r="C71" s="140">
        <v>763.41000000000008</v>
      </c>
      <c r="D71" s="247">
        <f t="shared" si="69"/>
        <v>3.2730988448351914E-2</v>
      </c>
      <c r="E71" s="215">
        <f t="shared" si="70"/>
        <v>5.8028795101138612E-2</v>
      </c>
      <c r="F71" s="52">
        <f t="shared" si="71"/>
        <v>1.307141346066669</v>
      </c>
      <c r="H71" s="19">
        <v>72.813999999999993</v>
      </c>
      <c r="I71" s="140">
        <v>179.75900000000001</v>
      </c>
      <c r="J71" s="214">
        <f t="shared" si="72"/>
        <v>1.4265576709262515E-2</v>
      </c>
      <c r="K71" s="215">
        <f t="shared" si="73"/>
        <v>2.3136614385040916E-2</v>
      </c>
      <c r="L71" s="52">
        <f t="shared" si="74"/>
        <v>1.4687422748372569</v>
      </c>
      <c r="N71" s="40">
        <f t="shared" si="86"/>
        <v>2.2005500317325999</v>
      </c>
      <c r="O71" s="143">
        <f t="shared" si="87"/>
        <v>2.3546849006431665</v>
      </c>
      <c r="P71" s="52">
        <f t="shared" si="88"/>
        <v>7.0043792091929277E-2</v>
      </c>
    </row>
    <row r="72" spans="1:16" ht="20.100000000000001" customHeight="1" x14ac:dyDescent="0.25">
      <c r="A72" s="38" t="s">
        <v>166</v>
      </c>
      <c r="B72" s="19">
        <v>15.89</v>
      </c>
      <c r="C72" s="140">
        <v>54.010000000000005</v>
      </c>
      <c r="D72" s="247">
        <f t="shared" si="69"/>
        <v>1.5718075688123303E-3</v>
      </c>
      <c r="E72" s="215">
        <f t="shared" si="70"/>
        <v>4.1054416675344787E-3</v>
      </c>
      <c r="F72" s="52">
        <f t="shared" si="71"/>
        <v>2.3989930774071744</v>
      </c>
      <c r="H72" s="19">
        <v>6.8089999999999993</v>
      </c>
      <c r="I72" s="140">
        <v>127.59199999999997</v>
      </c>
      <c r="J72" s="214">
        <f t="shared" si="72"/>
        <v>1.3340059852963507E-3</v>
      </c>
      <c r="K72" s="215">
        <f t="shared" si="73"/>
        <v>1.6422248135649062E-2</v>
      </c>
      <c r="L72" s="52">
        <f t="shared" si="74"/>
        <v>17.738728153913936</v>
      </c>
      <c r="N72" s="40">
        <f t="shared" ref="N72" si="89">(H72/B72)*10</f>
        <v>4.2850849590937692</v>
      </c>
      <c r="O72" s="143">
        <f t="shared" ref="O72" si="90">(I72/C72)*10</f>
        <v>23.623773375300861</v>
      </c>
      <c r="P72" s="52">
        <f t="shared" ref="P72" si="91">(O72-N72)/N72</f>
        <v>4.5130233357839726</v>
      </c>
    </row>
    <row r="73" spans="1:16" ht="20.100000000000001" customHeight="1" x14ac:dyDescent="0.25">
      <c r="A73" s="38" t="s">
        <v>163</v>
      </c>
      <c r="B73" s="19">
        <v>294.78999999999996</v>
      </c>
      <c r="C73" s="140">
        <v>305.7999999999999</v>
      </c>
      <c r="D73" s="247">
        <f t="shared" si="69"/>
        <v>2.916004740152214E-2</v>
      </c>
      <c r="E73" s="215">
        <f t="shared" si="70"/>
        <v>2.3244659543270561E-2</v>
      </c>
      <c r="F73" s="52">
        <f t="shared" si="71"/>
        <v>3.7348621052274281E-2</v>
      </c>
      <c r="H73" s="19">
        <v>114.64599999999999</v>
      </c>
      <c r="I73" s="140">
        <v>121.64700000000001</v>
      </c>
      <c r="J73" s="214">
        <f t="shared" si="72"/>
        <v>2.2461220471476782E-2</v>
      </c>
      <c r="K73" s="215">
        <f t="shared" si="73"/>
        <v>1.5657072692310661E-2</v>
      </c>
      <c r="L73" s="52">
        <f t="shared" si="74"/>
        <v>6.1066238682553425E-2</v>
      </c>
      <c r="N73" s="40">
        <f t="shared" ref="N73" si="92">(H73/B73)*10</f>
        <v>3.8890735778011463</v>
      </c>
      <c r="O73" s="143">
        <f t="shared" ref="O73" si="93">(I73/C73)*10</f>
        <v>3.9779921517331607</v>
      </c>
      <c r="P73" s="52">
        <f t="shared" ref="P73" si="94">(O73-N73)/N73</f>
        <v>2.2863690324493251E-2</v>
      </c>
    </row>
    <row r="74" spans="1:16" ht="20.100000000000001" customHeight="1" x14ac:dyDescent="0.25">
      <c r="A74" s="38" t="s">
        <v>165</v>
      </c>
      <c r="B74" s="19">
        <v>295.42999999999995</v>
      </c>
      <c r="C74" s="140">
        <v>338.37000000000012</v>
      </c>
      <c r="D74" s="247">
        <f t="shared" si="69"/>
        <v>2.92233549436266E-2</v>
      </c>
      <c r="E74" s="215">
        <f t="shared" si="70"/>
        <v>2.5720390613657506E-2</v>
      </c>
      <c r="F74" s="52">
        <f t="shared" si="71"/>
        <v>0.14534745963510873</v>
      </c>
      <c r="H74" s="19">
        <v>87.380999999999972</v>
      </c>
      <c r="I74" s="140">
        <v>104.47400000000003</v>
      </c>
      <c r="J74" s="214">
        <f t="shared" si="72"/>
        <v>1.7119514906914435E-2</v>
      </c>
      <c r="K74" s="215">
        <f t="shared" si="73"/>
        <v>1.3446751769106221E-2</v>
      </c>
      <c r="L74" s="52">
        <f t="shared" si="74"/>
        <v>0.1956146072944927</v>
      </c>
      <c r="N74" s="40">
        <f t="shared" ref="N74:N75" si="95">(H74/B74)*10</f>
        <v>2.9577564905392135</v>
      </c>
      <c r="O74" s="143">
        <f t="shared" ref="O74:O75" si="96">(I74/C74)*10</f>
        <v>3.087566864674764</v>
      </c>
      <c r="P74" s="52">
        <f t="shared" ref="P74:P75" si="97">(O74-N74)/N74</f>
        <v>4.388812079384042E-2</v>
      </c>
    </row>
    <row r="75" spans="1:16" ht="20.100000000000001" customHeight="1" x14ac:dyDescent="0.25">
      <c r="A75" s="38" t="s">
        <v>164</v>
      </c>
      <c r="B75" s="19">
        <v>121.41000000000001</v>
      </c>
      <c r="C75" s="140">
        <v>125.43</v>
      </c>
      <c r="D75" s="247">
        <f t="shared" si="69"/>
        <v>1.2009638573285401E-2</v>
      </c>
      <c r="E75" s="215">
        <f t="shared" si="70"/>
        <v>9.5342630690399867E-3</v>
      </c>
      <c r="F75" s="52">
        <f t="shared" si="71"/>
        <v>3.3110946380034555E-2</v>
      </c>
      <c r="H75" s="19">
        <v>51.875999999999998</v>
      </c>
      <c r="I75" s="140">
        <v>91.795999999999992</v>
      </c>
      <c r="J75" s="214">
        <f t="shared" si="72"/>
        <v>1.0163444631110807E-2</v>
      </c>
      <c r="K75" s="215">
        <f t="shared" si="73"/>
        <v>1.1814978132328371E-2</v>
      </c>
      <c r="L75" s="52">
        <f t="shared" ref="L75:L82" si="98">(I75-H75)/H75</f>
        <v>0.7695273344128305</v>
      </c>
      <c r="N75" s="40">
        <f t="shared" si="95"/>
        <v>4.2727946627131201</v>
      </c>
      <c r="O75" s="143">
        <f t="shared" si="96"/>
        <v>7.3185043450530163</v>
      </c>
      <c r="P75" s="52">
        <f t="shared" si="97"/>
        <v>0.71281442773707848</v>
      </c>
    </row>
    <row r="76" spans="1:16" ht="20.100000000000001" customHeight="1" x14ac:dyDescent="0.25">
      <c r="A76" s="38" t="s">
        <v>162</v>
      </c>
      <c r="B76" s="19">
        <v>654.62</v>
      </c>
      <c r="C76" s="140">
        <v>250.75999999999996</v>
      </c>
      <c r="D76" s="247">
        <f t="shared" si="69"/>
        <v>6.4753723769410174E-2</v>
      </c>
      <c r="E76" s="215">
        <f t="shared" si="70"/>
        <v>1.9060924875966407E-2</v>
      </c>
      <c r="F76" s="52">
        <f t="shared" si="71"/>
        <v>-0.61693807094192055</v>
      </c>
      <c r="H76" s="19">
        <v>168.02100000000002</v>
      </c>
      <c r="I76" s="140">
        <v>64.39800000000001</v>
      </c>
      <c r="J76" s="214">
        <f t="shared" si="72"/>
        <v>3.2918346255761226E-2</v>
      </c>
      <c r="K76" s="215">
        <f t="shared" si="73"/>
        <v>8.2886069302113667E-3</v>
      </c>
      <c r="L76" s="52">
        <f t="shared" si="98"/>
        <v>-0.61672648061849411</v>
      </c>
      <c r="N76" s="40">
        <f t="shared" ref="N76:N82" si="99">(H76/B76)*10</f>
        <v>2.5666951819376127</v>
      </c>
      <c r="O76" s="143">
        <f t="shared" ref="O76:O82" si="100">(I76/C76)*10</f>
        <v>2.5681129366725166</v>
      </c>
      <c r="P76" s="52">
        <f t="shared" ref="P76:P82" si="101">(O76-N76)/N76</f>
        <v>5.5236583793858904E-4</v>
      </c>
    </row>
    <row r="77" spans="1:16" ht="20.100000000000001" customHeight="1" x14ac:dyDescent="0.25">
      <c r="A77" s="38" t="s">
        <v>167</v>
      </c>
      <c r="B77" s="19">
        <v>255.74999999999994</v>
      </c>
      <c r="C77" s="140">
        <v>299.19000000000005</v>
      </c>
      <c r="D77" s="247">
        <f t="shared" si="69"/>
        <v>2.5298287333149993E-2</v>
      </c>
      <c r="E77" s="215">
        <f t="shared" si="70"/>
        <v>2.2742216117564169E-2</v>
      </c>
      <c r="F77" s="52">
        <f t="shared" si="71"/>
        <v>0.16985337243401807</v>
      </c>
      <c r="H77" s="19">
        <v>46.52200000000002</v>
      </c>
      <c r="I77" s="140">
        <v>54.17799999999999</v>
      </c>
      <c r="J77" s="214">
        <f t="shared" si="72"/>
        <v>9.1144994048989354E-3</v>
      </c>
      <c r="K77" s="215">
        <f t="shared" si="73"/>
        <v>6.9732001966674624E-3</v>
      </c>
      <c r="L77" s="52">
        <f t="shared" si="98"/>
        <v>0.16456730149176663</v>
      </c>
      <c r="N77" s="40">
        <f t="shared" si="99"/>
        <v>1.8190420332355828</v>
      </c>
      <c r="O77" s="143">
        <f t="shared" si="100"/>
        <v>1.8108225542297529</v>
      </c>
      <c r="P77" s="52">
        <f t="shared" si="101"/>
        <v>-4.5185756324770798E-3</v>
      </c>
    </row>
    <row r="78" spans="1:16" ht="20.100000000000001" customHeight="1" x14ac:dyDescent="0.25">
      <c r="A78" s="38" t="s">
        <v>170</v>
      </c>
      <c r="B78" s="19">
        <v>259.88</v>
      </c>
      <c r="C78" s="140">
        <v>188.1</v>
      </c>
      <c r="D78" s="247">
        <f t="shared" si="69"/>
        <v>2.5706818815792849E-2</v>
      </c>
      <c r="E78" s="215">
        <f t="shared" si="70"/>
        <v>1.4297974035608875E-2</v>
      </c>
      <c r="F78" s="52">
        <f t="shared" si="71"/>
        <v>-0.27620440203170693</v>
      </c>
      <c r="H78" s="19">
        <v>72.835999999999999</v>
      </c>
      <c r="I78" s="140">
        <v>53.286999999999999</v>
      </c>
      <c r="J78" s="214">
        <f t="shared" si="72"/>
        <v>1.4269886906307094E-2</v>
      </c>
      <c r="K78" s="215">
        <f t="shared" si="73"/>
        <v>6.8585204119720024E-3</v>
      </c>
      <c r="L78" s="52">
        <f t="shared" si="98"/>
        <v>-0.2683974957438629</v>
      </c>
      <c r="N78" s="40">
        <f t="shared" si="99"/>
        <v>2.8026781591503767</v>
      </c>
      <c r="O78" s="143">
        <f t="shared" si="100"/>
        <v>2.8329080276448697</v>
      </c>
      <c r="P78" s="52">
        <f t="shared" si="101"/>
        <v>1.0786064891466933E-2</v>
      </c>
    </row>
    <row r="79" spans="1:16" ht="20.100000000000001" customHeight="1" x14ac:dyDescent="0.25">
      <c r="A79" s="38" t="s">
        <v>171</v>
      </c>
      <c r="B79" s="19">
        <v>4.5</v>
      </c>
      <c r="C79" s="140">
        <v>114.66</v>
      </c>
      <c r="D79" s="247">
        <f t="shared" si="69"/>
        <v>4.451311554219941E-4</v>
      </c>
      <c r="E79" s="215">
        <f t="shared" si="70"/>
        <v>8.7156071394094287E-3</v>
      </c>
      <c r="F79" s="52">
        <f t="shared" si="71"/>
        <v>24.48</v>
      </c>
      <c r="H79" s="19">
        <v>1.8520000000000001</v>
      </c>
      <c r="I79" s="140">
        <v>42.492999999999995</v>
      </c>
      <c r="J79" s="214">
        <f t="shared" si="72"/>
        <v>3.6284022393432834E-4</v>
      </c>
      <c r="K79" s="215">
        <f t="shared" si="73"/>
        <v>5.469234670105772E-3</v>
      </c>
      <c r="L79" s="52">
        <f t="shared" si="98"/>
        <v>21.944384449244058</v>
      </c>
      <c r="N79" s="40">
        <f t="shared" si="99"/>
        <v>4.1155555555555559</v>
      </c>
      <c r="O79" s="143">
        <f t="shared" si="100"/>
        <v>3.7060003488574917</v>
      </c>
      <c r="P79" s="52">
        <f t="shared" si="101"/>
        <v>-9.9513954111300665E-2</v>
      </c>
    </row>
    <row r="80" spans="1:16" ht="20.100000000000001" customHeight="1" x14ac:dyDescent="0.25">
      <c r="A80" s="38" t="s">
        <v>172</v>
      </c>
      <c r="B80" s="19">
        <v>4.1500000000000004</v>
      </c>
      <c r="C80" s="140">
        <v>9.7799999999999994</v>
      </c>
      <c r="D80" s="247">
        <f t="shared" si="69"/>
        <v>4.1050984333361684E-4</v>
      </c>
      <c r="E80" s="215">
        <f t="shared" si="70"/>
        <v>7.4340343470629875E-4</v>
      </c>
      <c r="F80" s="52">
        <f t="shared" si="71"/>
        <v>1.3566265060240961</v>
      </c>
      <c r="H80" s="19">
        <v>10.959999999999999</v>
      </c>
      <c r="I80" s="140">
        <v>39.86999999999999</v>
      </c>
      <c r="J80" s="214">
        <f t="shared" si="72"/>
        <v>2.1472618003888977E-3</v>
      </c>
      <c r="K80" s="215">
        <f t="shared" si="73"/>
        <v>5.1316307697060011E-3</v>
      </c>
      <c r="L80" s="52">
        <f t="shared" si="98"/>
        <v>2.6377737226277365</v>
      </c>
      <c r="N80" s="40">
        <f t="shared" si="99"/>
        <v>26.409638554216862</v>
      </c>
      <c r="O80" s="143">
        <f t="shared" si="100"/>
        <v>40.766871165644162</v>
      </c>
      <c r="P80" s="52">
        <f t="shared" si="101"/>
        <v>0.54363608884510317</v>
      </c>
    </row>
    <row r="81" spans="1:16" ht="20.100000000000001" customHeight="1" x14ac:dyDescent="0.25">
      <c r="A81" s="38" t="s">
        <v>173</v>
      </c>
      <c r="B81" s="19">
        <v>179.72</v>
      </c>
      <c r="C81" s="140">
        <v>85.32</v>
      </c>
      <c r="D81" s="247">
        <f t="shared" si="69"/>
        <v>1.7777549167209063E-2</v>
      </c>
      <c r="E81" s="215">
        <f t="shared" si="70"/>
        <v>6.4853968352905321E-3</v>
      </c>
      <c r="F81" s="52">
        <f t="shared" si="71"/>
        <v>-0.52526151791675946</v>
      </c>
      <c r="H81" s="19">
        <v>78.471999999999994</v>
      </c>
      <c r="I81" s="140">
        <v>39.246000000000002</v>
      </c>
      <c r="J81" s="214">
        <f t="shared" si="72"/>
        <v>1.5374081021908537E-2</v>
      </c>
      <c r="K81" s="215">
        <f t="shared" si="73"/>
        <v>5.0513163076970598E-3</v>
      </c>
      <c r="L81" s="52">
        <f t="shared" si="98"/>
        <v>-0.49987256601080632</v>
      </c>
      <c r="N81" s="40">
        <f t="shared" si="99"/>
        <v>4.3663476519029594</v>
      </c>
      <c r="O81" s="143">
        <f t="shared" si="100"/>
        <v>4.5998593530239109</v>
      </c>
      <c r="P81" s="52">
        <f t="shared" si="101"/>
        <v>5.3479869157734505E-2</v>
      </c>
    </row>
    <row r="82" spans="1:16" ht="20.100000000000001" customHeight="1" x14ac:dyDescent="0.25">
      <c r="A82" s="38" t="s">
        <v>174</v>
      </c>
      <c r="B82" s="19">
        <v>19.36</v>
      </c>
      <c r="C82" s="140">
        <v>24.64</v>
      </c>
      <c r="D82" s="247">
        <f t="shared" si="69"/>
        <v>1.9150531486599569E-3</v>
      </c>
      <c r="E82" s="215">
        <f t="shared" si="70"/>
        <v>1.8729509847815135E-3</v>
      </c>
      <c r="F82" s="52">
        <f t="shared" si="71"/>
        <v>0.27272727272727282</v>
      </c>
      <c r="H82" s="19">
        <v>6.1710000000000003</v>
      </c>
      <c r="I82" s="140">
        <v>39.160000000000011</v>
      </c>
      <c r="J82" s="214">
        <f t="shared" si="72"/>
        <v>1.2090102710036394E-3</v>
      </c>
      <c r="K82" s="215">
        <f t="shared" si="73"/>
        <v>5.0402473273560844E-3</v>
      </c>
      <c r="L82" s="52">
        <f t="shared" si="98"/>
        <v>5.3458110516934063</v>
      </c>
      <c r="N82" s="40">
        <f t="shared" si="99"/>
        <v>3.1875000000000004</v>
      </c>
      <c r="O82" s="143">
        <f t="shared" si="100"/>
        <v>15.892857142857146</v>
      </c>
      <c r="P82" s="52">
        <f t="shared" si="101"/>
        <v>3.9859943977591041</v>
      </c>
    </row>
    <row r="83" spans="1:16" ht="20.100000000000001" customHeight="1" thickBot="1" x14ac:dyDescent="0.3">
      <c r="A83" s="8" t="s">
        <v>17</v>
      </c>
      <c r="B83" s="19">
        <f>B84-SUM(B62:B82)</f>
        <v>1808.9400000000023</v>
      </c>
      <c r="C83" s="140">
        <f>C84-SUM(C62:C82)</f>
        <v>1229.0299999999952</v>
      </c>
      <c r="D83" s="247">
        <f t="shared" si="69"/>
        <v>0.17893678939756957</v>
      </c>
      <c r="E83" s="215">
        <f t="shared" si="70"/>
        <v>9.3421791754302541E-2</v>
      </c>
      <c r="F83" s="52">
        <f t="shared" si="71"/>
        <v>-0.32058000818159055</v>
      </c>
      <c r="H83" s="19">
        <f>H84-SUM(H62:H82)</f>
        <v>630.61799999999948</v>
      </c>
      <c r="I83" s="140">
        <f>I84-SUM(I62:I82)</f>
        <v>510.28000000000156</v>
      </c>
      <c r="J83" s="214">
        <f t="shared" si="72"/>
        <v>0.12354944726620846</v>
      </c>
      <c r="K83" s="215">
        <f t="shared" si="73"/>
        <v>6.5677666144108027E-2</v>
      </c>
      <c r="L83" s="52">
        <f t="shared" ref="L83" si="102">(I83-H83)/H83</f>
        <v>-0.19082550767659345</v>
      </c>
      <c r="N83" s="40">
        <f t="shared" ref="N83:O84" si="103">(H83/B83)*10</f>
        <v>3.4861189425851529</v>
      </c>
      <c r="O83" s="143">
        <f t="shared" ref="O83" si="104">(I83/C83)*10</f>
        <v>4.1518921425840176</v>
      </c>
      <c r="P83" s="52">
        <f t="shared" ref="P83" si="105">(O83-N83)/N83</f>
        <v>0.19097833750478879</v>
      </c>
    </row>
    <row r="84" spans="1:16" ht="26.25" customHeight="1" thickBot="1" x14ac:dyDescent="0.3">
      <c r="A84" s="12" t="s">
        <v>18</v>
      </c>
      <c r="B84" s="17">
        <v>10109.380000000003</v>
      </c>
      <c r="C84" s="145">
        <v>13155.709999999997</v>
      </c>
      <c r="D84" s="243">
        <f>SUM(D62:D83)</f>
        <v>0.99999999999999978</v>
      </c>
      <c r="E84" s="244">
        <f>SUM(E62:E83)</f>
        <v>0.99999999999999978</v>
      </c>
      <c r="F84" s="57">
        <f>(C84-B84)/B84</f>
        <v>0.30133697615481797</v>
      </c>
      <c r="G84" s="1"/>
      <c r="H84" s="17">
        <v>5104.1749999999993</v>
      </c>
      <c r="I84" s="145">
        <v>7769.4600000000009</v>
      </c>
      <c r="J84" s="255">
        <f t="shared" si="72"/>
        <v>1</v>
      </c>
      <c r="K84" s="244">
        <f t="shared" si="73"/>
        <v>1</v>
      </c>
      <c r="L84" s="57">
        <f>(I84-H84)/H84</f>
        <v>0.52217743317970133</v>
      </c>
      <c r="M84" s="1"/>
      <c r="N84" s="37">
        <f t="shared" si="103"/>
        <v>5.0489495893912366</v>
      </c>
      <c r="O84" s="150">
        <f t="shared" si="103"/>
        <v>5.9057701940830274</v>
      </c>
      <c r="P84" s="57">
        <f>(O84-N84)/N84</f>
        <v>0.1697027450010844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147</v>
      </c>
    </row>
    <row r="2" spans="1:18" ht="15.75" thickBot="1" x14ac:dyDescent="0.3"/>
    <row r="3" spans="1:18" x14ac:dyDescent="0.25">
      <c r="A3" s="335" t="s">
        <v>16</v>
      </c>
      <c r="B3" s="353"/>
      <c r="C3" s="353"/>
      <c r="D3" s="356" t="s">
        <v>1</v>
      </c>
      <c r="E3" s="347"/>
      <c r="F3" s="356" t="s">
        <v>104</v>
      </c>
      <c r="G3" s="347"/>
      <c r="H3" s="130" t="s">
        <v>0</v>
      </c>
      <c r="J3" s="348" t="s">
        <v>19</v>
      </c>
      <c r="K3" s="347"/>
      <c r="L3" s="359" t="s">
        <v>104</v>
      </c>
      <c r="M3" s="360"/>
      <c r="N3" s="130" t="s">
        <v>0</v>
      </c>
      <c r="P3" s="346" t="s">
        <v>22</v>
      </c>
      <c r="Q3" s="347"/>
      <c r="R3" s="130" t="s">
        <v>0</v>
      </c>
    </row>
    <row r="4" spans="1:18" x14ac:dyDescent="0.25">
      <c r="A4" s="354"/>
      <c r="B4" s="355"/>
      <c r="C4" s="355"/>
      <c r="D4" s="357" t="s">
        <v>179</v>
      </c>
      <c r="E4" s="349"/>
      <c r="F4" s="357" t="str">
        <f>D4</f>
        <v>jan-nov</v>
      </c>
      <c r="G4" s="349"/>
      <c r="H4" s="131" t="s">
        <v>138</v>
      </c>
      <c r="J4" s="344" t="str">
        <f>D4</f>
        <v>jan-nov</v>
      </c>
      <c r="K4" s="349"/>
      <c r="L4" s="350" t="str">
        <f>D4</f>
        <v>jan-nov</v>
      </c>
      <c r="M4" s="351"/>
      <c r="N4" s="131" t="str">
        <f>H4</f>
        <v>2022/2021</v>
      </c>
      <c r="P4" s="344" t="str">
        <f>D4</f>
        <v>jan-nov</v>
      </c>
      <c r="Q4" s="345"/>
      <c r="R4" s="131" t="str">
        <f>N4</f>
        <v>2022/2021</v>
      </c>
    </row>
    <row r="5" spans="1:18" ht="19.5" customHeight="1" thickBot="1" x14ac:dyDescent="0.3">
      <c r="A5" s="336"/>
      <c r="B5" s="361"/>
      <c r="C5" s="361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429254.03</v>
      </c>
      <c r="E6" s="147">
        <v>408080.17999999988</v>
      </c>
      <c r="F6" s="247">
        <f>D6/D8</f>
        <v>0.71612080144651535</v>
      </c>
      <c r="G6" s="246">
        <f>E6/E8</f>
        <v>0.74285299659627202</v>
      </c>
      <c r="H6" s="165">
        <f>(E6-D6)/D6</f>
        <v>-4.9327084943151613E-2</v>
      </c>
      <c r="I6" s="1"/>
      <c r="J6" s="115">
        <v>429254.03</v>
      </c>
      <c r="K6" s="147">
        <v>408080.17999999988</v>
      </c>
      <c r="L6" s="247">
        <f>J6/J8</f>
        <v>0.71612080144651535</v>
      </c>
      <c r="M6" s="246">
        <f>K6/K8</f>
        <v>0.74285299659627202</v>
      </c>
      <c r="N6" s="165">
        <f>(K6-J6)/J6</f>
        <v>-4.9327084943151613E-2</v>
      </c>
      <c r="P6" s="27">
        <f t="shared" ref="P6:Q8" si="0">(J6/D6)*10</f>
        <v>10</v>
      </c>
      <c r="Q6" s="152">
        <f t="shared" si="0"/>
        <v>10</v>
      </c>
      <c r="R6" s="165">
        <f>(Q6-P6)/P6</f>
        <v>0</v>
      </c>
    </row>
    <row r="7" spans="1:18" ht="24" customHeight="1" thickBot="1" x14ac:dyDescent="0.3">
      <c r="A7" s="161" t="s">
        <v>21</v>
      </c>
      <c r="B7" s="1"/>
      <c r="C7" s="1"/>
      <c r="D7" s="117">
        <v>170161.63999999998</v>
      </c>
      <c r="E7" s="140">
        <v>141261.58999999997</v>
      </c>
      <c r="F7" s="247">
        <f>D7/D8</f>
        <v>0.28387919855348454</v>
      </c>
      <c r="G7" s="215">
        <f>E7/E8</f>
        <v>0.25714700340372809</v>
      </c>
      <c r="H7" s="55">
        <f t="shared" ref="H7:H8" si="1">(E7-D7)/D7</f>
        <v>-0.16983880738337984</v>
      </c>
      <c r="J7" s="196">
        <v>170161.63999999998</v>
      </c>
      <c r="K7" s="142">
        <v>141261.58999999997</v>
      </c>
      <c r="L7" s="247">
        <f>J7/J8</f>
        <v>0.28387919855348454</v>
      </c>
      <c r="M7" s="215">
        <f>K7/K8</f>
        <v>0.25714700340372809</v>
      </c>
      <c r="N7" s="102">
        <f t="shared" ref="N7:N8" si="2">(K7-J7)/J7</f>
        <v>-0.16983880738337984</v>
      </c>
      <c r="P7" s="27">
        <f t="shared" si="0"/>
        <v>10</v>
      </c>
      <c r="Q7" s="152">
        <f t="shared" si="0"/>
        <v>10</v>
      </c>
      <c r="R7" s="102">
        <f t="shared" ref="R7:R8" si="3">(Q7-P7)/P7</f>
        <v>0</v>
      </c>
    </row>
    <row r="8" spans="1:18" ht="26.25" customHeight="1" thickBot="1" x14ac:dyDescent="0.3">
      <c r="A8" s="12" t="s">
        <v>12</v>
      </c>
      <c r="B8" s="162"/>
      <c r="C8" s="162"/>
      <c r="D8" s="163">
        <v>599415.67000000004</v>
      </c>
      <c r="E8" s="145">
        <v>549341.76999999979</v>
      </c>
      <c r="F8" s="243">
        <f>SUM(F6:F7)</f>
        <v>0.99999999999999989</v>
      </c>
      <c r="G8" s="244">
        <f>SUM(G6:G7)</f>
        <v>1</v>
      </c>
      <c r="H8" s="164">
        <f t="shared" si="1"/>
        <v>-8.3537856125783724E-2</v>
      </c>
      <c r="I8" s="1"/>
      <c r="J8" s="17">
        <v>599415.67000000004</v>
      </c>
      <c r="K8" s="145">
        <v>549341.76999999979</v>
      </c>
      <c r="L8" s="243">
        <f>SUM(L6:L7)</f>
        <v>0.99999999999999989</v>
      </c>
      <c r="M8" s="244">
        <f>SUM(M6:M7)</f>
        <v>1</v>
      </c>
      <c r="N8" s="164">
        <f t="shared" si="2"/>
        <v>-8.3537856125783724E-2</v>
      </c>
      <c r="O8" s="1"/>
      <c r="P8" s="29">
        <f t="shared" si="0"/>
        <v>10</v>
      </c>
      <c r="Q8" s="146">
        <f t="shared" si="0"/>
        <v>10</v>
      </c>
      <c r="R8" s="164">
        <f t="shared" si="3"/>
        <v>0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A8" sqref="A8:XFD8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146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F5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185</v>
      </c>
      <c r="B7" s="39">
        <v>171106.37000000002</v>
      </c>
      <c r="C7" s="147">
        <v>167321.70000000001</v>
      </c>
      <c r="D7" s="247">
        <f>B7/$B$33</f>
        <v>0.28545528347632293</v>
      </c>
      <c r="E7" s="246">
        <f>C7/$C$33</f>
        <v>0.30458579546936687</v>
      </c>
      <c r="F7" s="52">
        <f>(C7-B7)/B7</f>
        <v>-2.211881416220806E-2</v>
      </c>
      <c r="H7" s="39">
        <v>68591.141999999993</v>
      </c>
      <c r="I7" s="147">
        <v>67426.479000000007</v>
      </c>
      <c r="J7" s="247">
        <f>H7/$H$33</f>
        <v>0.22054735282471294</v>
      </c>
      <c r="K7" s="246">
        <f>I7/$I$33</f>
        <v>0.22800017042575482</v>
      </c>
      <c r="L7" s="52">
        <f>(I7-H7)/H7</f>
        <v>-1.6979787273406034E-2</v>
      </c>
      <c r="N7" s="27">
        <f t="shared" ref="N7:N33" si="0">(H7/B7)*10</f>
        <v>4.0086843055579982</v>
      </c>
      <c r="O7" s="151">
        <f t="shared" ref="O7:O33" si="1">(I7/C7)*10</f>
        <v>4.0297510125703964</v>
      </c>
      <c r="P7" s="61">
        <f>(O7-N7)/N7</f>
        <v>5.2552671666335629E-3</v>
      </c>
    </row>
    <row r="8" spans="1:16" ht="20.100000000000001" customHeight="1" x14ac:dyDescent="0.25">
      <c r="A8" s="8" t="s">
        <v>154</v>
      </c>
      <c r="B8" s="19">
        <v>80373.8</v>
      </c>
      <c r="C8" s="140">
        <v>58918.119999999995</v>
      </c>
      <c r="D8" s="247">
        <f t="shared" ref="D8:D32" si="2">B8/$B$33</f>
        <v>0.13408691834833081</v>
      </c>
      <c r="E8" s="215">
        <f t="shared" ref="E8:E32" si="3">C8/$C$33</f>
        <v>0.10725221204278709</v>
      </c>
      <c r="F8" s="52">
        <f t="shared" ref="F8:F33" si="4">(C8-B8)/B8</f>
        <v>-0.26694868228203728</v>
      </c>
      <c r="H8" s="19">
        <v>46665.123999999996</v>
      </c>
      <c r="I8" s="140">
        <v>35992.931000000004</v>
      </c>
      <c r="J8" s="247">
        <f t="shared" ref="J8:J32" si="5">H8/$H$33</f>
        <v>0.15004662799515686</v>
      </c>
      <c r="K8" s="215">
        <f t="shared" ref="K8:K32" si="6">I8/$I$33</f>
        <v>0.12170877856639131</v>
      </c>
      <c r="L8" s="52">
        <f t="shared" ref="L8:L33" si="7">(I8-H8)/H8</f>
        <v>-0.22869741008295602</v>
      </c>
      <c r="M8" s="1"/>
      <c r="N8" s="27">
        <f t="shared" si="0"/>
        <v>5.8060119093535443</v>
      </c>
      <c r="O8" s="152">
        <f t="shared" si="1"/>
        <v>6.1089747941719805</v>
      </c>
      <c r="P8" s="52">
        <f t="shared" ref="P8:P71" si="8">(O8-N8)/N8</f>
        <v>5.2180892762269393E-2</v>
      </c>
    </row>
    <row r="9" spans="1:16" ht="20.100000000000001" customHeight="1" x14ac:dyDescent="0.25">
      <c r="A9" s="8" t="s">
        <v>153</v>
      </c>
      <c r="B9" s="19">
        <v>39447.51</v>
      </c>
      <c r="C9" s="140">
        <v>32977.08</v>
      </c>
      <c r="D9" s="247">
        <f t="shared" si="2"/>
        <v>6.5809941204907116E-2</v>
      </c>
      <c r="E9" s="215">
        <f t="shared" si="3"/>
        <v>6.003017028907158E-2</v>
      </c>
      <c r="F9" s="52">
        <f t="shared" si="4"/>
        <v>-0.16402632257397234</v>
      </c>
      <c r="H9" s="19">
        <v>36427.079999999994</v>
      </c>
      <c r="I9" s="140">
        <v>34757.526000000005</v>
      </c>
      <c r="J9" s="247">
        <f t="shared" si="5"/>
        <v>0.11712731164519821</v>
      </c>
      <c r="K9" s="215">
        <f t="shared" si="6"/>
        <v>0.11753130178394165</v>
      </c>
      <c r="L9" s="52">
        <f t="shared" si="7"/>
        <v>-4.5832770565194615E-2</v>
      </c>
      <c r="N9" s="27">
        <f t="shared" si="0"/>
        <v>9.2343166907112746</v>
      </c>
      <c r="O9" s="152">
        <f t="shared" si="1"/>
        <v>10.539904078832937</v>
      </c>
      <c r="P9" s="52">
        <f t="shared" si="8"/>
        <v>0.1413842985734875</v>
      </c>
    </row>
    <row r="10" spans="1:16" ht="20.100000000000001" customHeight="1" x14ac:dyDescent="0.25">
      <c r="A10" s="8" t="s">
        <v>188</v>
      </c>
      <c r="B10" s="19">
        <v>87221.840000000026</v>
      </c>
      <c r="C10" s="140">
        <v>75830.150000000009</v>
      </c>
      <c r="D10" s="247">
        <f t="shared" si="2"/>
        <v>0.14551144450394504</v>
      </c>
      <c r="E10" s="215">
        <f t="shared" si="3"/>
        <v>0.13803820160990124</v>
      </c>
      <c r="F10" s="52">
        <f t="shared" si="4"/>
        <v>-0.1306059353941629</v>
      </c>
      <c r="H10" s="19">
        <v>35408.748</v>
      </c>
      <c r="I10" s="140">
        <v>31893.553</v>
      </c>
      <c r="J10" s="247">
        <f t="shared" si="5"/>
        <v>0.11385297591688077</v>
      </c>
      <c r="K10" s="215">
        <f t="shared" si="6"/>
        <v>0.10784688192724468</v>
      </c>
      <c r="L10" s="52">
        <f t="shared" si="7"/>
        <v>-9.9274761140947423E-2</v>
      </c>
      <c r="N10" s="27">
        <f t="shared" si="0"/>
        <v>4.0596194714534786</v>
      </c>
      <c r="O10" s="152">
        <f t="shared" si="1"/>
        <v>4.2059198089414291</v>
      </c>
      <c r="P10" s="52">
        <f t="shared" si="8"/>
        <v>3.6037943584788797E-2</v>
      </c>
    </row>
    <row r="11" spans="1:16" ht="20.100000000000001" customHeight="1" x14ac:dyDescent="0.25">
      <c r="A11" s="8" t="s">
        <v>187</v>
      </c>
      <c r="B11" s="19">
        <v>78499.01999999999</v>
      </c>
      <c r="C11" s="140">
        <v>71554.06</v>
      </c>
      <c r="D11" s="247">
        <f t="shared" si="2"/>
        <v>0.13095923902022782</v>
      </c>
      <c r="E11" s="215">
        <f t="shared" si="3"/>
        <v>0.130254176739555</v>
      </c>
      <c r="F11" s="52">
        <f t="shared" si="4"/>
        <v>-8.8471932515845328E-2</v>
      </c>
      <c r="H11" s="19">
        <v>31760.393</v>
      </c>
      <c r="I11" s="140">
        <v>28848.898999999998</v>
      </c>
      <c r="J11" s="247">
        <f t="shared" si="5"/>
        <v>0.102122087438383</v>
      </c>
      <c r="K11" s="215">
        <f t="shared" si="6"/>
        <v>9.7551495883321834E-2</v>
      </c>
      <c r="L11" s="52">
        <f t="shared" si="7"/>
        <v>-9.1670591103831814E-2</v>
      </c>
      <c r="N11" s="27">
        <f t="shared" si="0"/>
        <v>4.045960446385191</v>
      </c>
      <c r="O11" s="152">
        <f t="shared" si="1"/>
        <v>4.0317626980216072</v>
      </c>
      <c r="P11" s="52">
        <f t="shared" si="8"/>
        <v>-3.5091169455866954E-3</v>
      </c>
    </row>
    <row r="12" spans="1:16" ht="20.100000000000001" customHeight="1" x14ac:dyDescent="0.25">
      <c r="A12" s="8" t="s">
        <v>191</v>
      </c>
      <c r="B12" s="19">
        <v>19335.97</v>
      </c>
      <c r="C12" s="140">
        <v>18956.339999999997</v>
      </c>
      <c r="D12" s="247">
        <f t="shared" si="2"/>
        <v>3.2258032226618306E-2</v>
      </c>
      <c r="E12" s="215">
        <f t="shared" si="3"/>
        <v>3.4507370520905398E-2</v>
      </c>
      <c r="F12" s="52">
        <f t="shared" si="4"/>
        <v>-1.963335689908521E-2</v>
      </c>
      <c r="H12" s="19">
        <v>16013.913</v>
      </c>
      <c r="I12" s="140">
        <v>15550.341000000004</v>
      </c>
      <c r="J12" s="247">
        <f t="shared" si="5"/>
        <v>5.149099457354505E-2</v>
      </c>
      <c r="K12" s="215">
        <f t="shared" si="6"/>
        <v>5.2582908832872664E-2</v>
      </c>
      <c r="L12" s="52">
        <f t="shared" si="7"/>
        <v>-2.8948077837065586E-2</v>
      </c>
      <c r="N12" s="27">
        <f t="shared" si="0"/>
        <v>8.2819289645153553</v>
      </c>
      <c r="O12" s="152">
        <f t="shared" si="1"/>
        <v>8.2032401824402843</v>
      </c>
      <c r="P12" s="52">
        <f t="shared" si="8"/>
        <v>-9.5012626179504737E-3</v>
      </c>
    </row>
    <row r="13" spans="1:16" ht="20.100000000000001" customHeight="1" x14ac:dyDescent="0.25">
      <c r="A13" s="8" t="s">
        <v>186</v>
      </c>
      <c r="B13" s="19">
        <v>29099.120000000003</v>
      </c>
      <c r="C13" s="140">
        <v>30756.410000000003</v>
      </c>
      <c r="D13" s="247">
        <f t="shared" si="2"/>
        <v>4.8545811289851679E-2</v>
      </c>
      <c r="E13" s="215">
        <f t="shared" si="3"/>
        <v>5.5987750576476272E-2</v>
      </c>
      <c r="F13" s="52">
        <f t="shared" si="4"/>
        <v>5.6953268689912295E-2</v>
      </c>
      <c r="H13" s="19">
        <v>14944.040999999999</v>
      </c>
      <c r="I13" s="140">
        <v>14641.362999999999</v>
      </c>
      <c r="J13" s="247">
        <f t="shared" si="5"/>
        <v>4.8050937583951819E-2</v>
      </c>
      <c r="K13" s="215">
        <f t="shared" si="6"/>
        <v>4.9509233001256675E-2</v>
      </c>
      <c r="L13" s="52">
        <f t="shared" si="7"/>
        <v>-2.0254093253625302E-2</v>
      </c>
      <c r="N13" s="27">
        <f t="shared" si="0"/>
        <v>5.1355645806471113</v>
      </c>
      <c r="O13" s="152">
        <f t="shared" si="1"/>
        <v>4.7604265257226048</v>
      </c>
      <c r="P13" s="52">
        <f t="shared" si="8"/>
        <v>-7.3047091324326574E-2</v>
      </c>
    </row>
    <row r="14" spans="1:16" ht="20.100000000000001" customHeight="1" x14ac:dyDescent="0.25">
      <c r="A14" s="8" t="s">
        <v>156</v>
      </c>
      <c r="B14" s="19">
        <v>11970.29</v>
      </c>
      <c r="C14" s="140">
        <v>10883.159999999998</v>
      </c>
      <c r="D14" s="247">
        <f t="shared" si="2"/>
        <v>1.9969931717000327E-2</v>
      </c>
      <c r="E14" s="215">
        <f t="shared" si="3"/>
        <v>1.9811273408173558E-2</v>
      </c>
      <c r="F14" s="52">
        <f t="shared" si="4"/>
        <v>-9.0819019422253164E-2</v>
      </c>
      <c r="H14" s="19">
        <v>10993.578000000001</v>
      </c>
      <c r="I14" s="140">
        <v>11186.663999999999</v>
      </c>
      <c r="J14" s="247">
        <f t="shared" si="5"/>
        <v>3.5348653707675586E-2</v>
      </c>
      <c r="K14" s="215">
        <f t="shared" si="6"/>
        <v>3.7827294800543504E-2</v>
      </c>
      <c r="L14" s="52">
        <f t="shared" si="7"/>
        <v>1.7563526633457959E-2</v>
      </c>
      <c r="N14" s="27">
        <f t="shared" si="0"/>
        <v>9.1840531850105549</v>
      </c>
      <c r="O14" s="152">
        <f t="shared" si="1"/>
        <v>10.278874885603081</v>
      </c>
      <c r="P14" s="52">
        <f t="shared" si="8"/>
        <v>0.11920898959725129</v>
      </c>
    </row>
    <row r="15" spans="1:16" ht="20.100000000000001" customHeight="1" x14ac:dyDescent="0.25">
      <c r="A15" s="8" t="s">
        <v>160</v>
      </c>
      <c r="B15" s="19">
        <v>656.45</v>
      </c>
      <c r="C15" s="140">
        <v>2083.42</v>
      </c>
      <c r="D15" s="247">
        <f t="shared" si="2"/>
        <v>1.0951498815504775E-3</v>
      </c>
      <c r="E15" s="215">
        <f t="shared" si="3"/>
        <v>3.7925752487381389E-3</v>
      </c>
      <c r="F15" s="52">
        <f t="shared" si="4"/>
        <v>2.1737679945159569</v>
      </c>
      <c r="H15" s="19">
        <v>1874.653</v>
      </c>
      <c r="I15" s="140">
        <v>5822.8779999999997</v>
      </c>
      <c r="J15" s="247">
        <f t="shared" si="5"/>
        <v>6.0277427166164788E-3</v>
      </c>
      <c r="K15" s="215">
        <f t="shared" si="6"/>
        <v>1.9689848796173654E-2</v>
      </c>
      <c r="L15" s="52">
        <f t="shared" si="7"/>
        <v>2.1061097707148999</v>
      </c>
      <c r="N15" s="27">
        <f t="shared" si="0"/>
        <v>28.557437733262244</v>
      </c>
      <c r="O15" s="152">
        <f t="shared" si="1"/>
        <v>27.948651736087776</v>
      </c>
      <c r="P15" s="52">
        <f t="shared" si="8"/>
        <v>-2.1317948860145309E-2</v>
      </c>
    </row>
    <row r="16" spans="1:16" ht="20.100000000000001" customHeight="1" x14ac:dyDescent="0.25">
      <c r="A16" s="8" t="s">
        <v>192</v>
      </c>
      <c r="B16" s="19">
        <v>11773.37</v>
      </c>
      <c r="C16" s="140">
        <v>12751.500000000002</v>
      </c>
      <c r="D16" s="247">
        <f t="shared" si="2"/>
        <v>1.9641411776906002E-2</v>
      </c>
      <c r="E16" s="215">
        <f t="shared" si="3"/>
        <v>2.3212325543713885E-2</v>
      </c>
      <c r="F16" s="52">
        <f t="shared" si="4"/>
        <v>8.3079865832807506E-2</v>
      </c>
      <c r="H16" s="19">
        <v>5207.5190000000002</v>
      </c>
      <c r="I16" s="140">
        <v>5765.7380000000003</v>
      </c>
      <c r="J16" s="247">
        <f t="shared" si="5"/>
        <v>1.674421064799295E-2</v>
      </c>
      <c r="K16" s="215">
        <f t="shared" si="6"/>
        <v>1.949663197792444E-2</v>
      </c>
      <c r="L16" s="52">
        <f t="shared" si="7"/>
        <v>0.1071948081226396</v>
      </c>
      <c r="N16" s="27">
        <f t="shared" si="0"/>
        <v>4.4231337331622127</v>
      </c>
      <c r="O16" s="152">
        <f t="shared" si="1"/>
        <v>4.521615496216131</v>
      </c>
      <c r="P16" s="52">
        <f t="shared" si="8"/>
        <v>2.2265156107661062E-2</v>
      </c>
    </row>
    <row r="17" spans="1:16" ht="20.100000000000001" customHeight="1" x14ac:dyDescent="0.25">
      <c r="A17" s="8" t="s">
        <v>158</v>
      </c>
      <c r="B17" s="19">
        <v>6886.56</v>
      </c>
      <c r="C17" s="140">
        <v>6411.1200000000008</v>
      </c>
      <c r="D17" s="247">
        <f t="shared" si="2"/>
        <v>1.1488788739873954E-2</v>
      </c>
      <c r="E17" s="215">
        <f t="shared" si="3"/>
        <v>1.1670548918936201E-2</v>
      </c>
      <c r="F17" s="52">
        <f t="shared" si="4"/>
        <v>-6.9038823447410552E-2</v>
      </c>
      <c r="H17" s="19">
        <v>4648.9859999999999</v>
      </c>
      <c r="I17" s="140">
        <v>4227.344000000001</v>
      </c>
      <c r="J17" s="247">
        <f t="shared" si="5"/>
        <v>1.4948308567586629E-2</v>
      </c>
      <c r="K17" s="215">
        <f t="shared" si="6"/>
        <v>1.4294608983635231E-2</v>
      </c>
      <c r="L17" s="52">
        <f t="shared" si="7"/>
        <v>-9.0695476389905008E-2</v>
      </c>
      <c r="N17" s="27">
        <f t="shared" si="0"/>
        <v>6.7508102739248619</v>
      </c>
      <c r="O17" s="152">
        <f t="shared" si="1"/>
        <v>6.5937683275309151</v>
      </c>
      <c r="P17" s="52">
        <f t="shared" si="8"/>
        <v>-2.3262681074081488E-2</v>
      </c>
    </row>
    <row r="18" spans="1:16" ht="20.100000000000001" customHeight="1" x14ac:dyDescent="0.25">
      <c r="A18" s="8" t="s">
        <v>163</v>
      </c>
      <c r="B18" s="19">
        <v>3771.0499999999997</v>
      </c>
      <c r="C18" s="140">
        <v>3607.61</v>
      </c>
      <c r="D18" s="247">
        <f t="shared" si="2"/>
        <v>6.2912102381307454E-3</v>
      </c>
      <c r="E18" s="215">
        <f t="shared" si="3"/>
        <v>6.5671503552333175E-3</v>
      </c>
      <c r="F18" s="52">
        <f t="shared" si="4"/>
        <v>-4.3340714124713173E-2</v>
      </c>
      <c r="H18" s="19">
        <v>3393.9379999999996</v>
      </c>
      <c r="I18" s="140">
        <v>3444.442</v>
      </c>
      <c r="J18" s="247">
        <f t="shared" si="5"/>
        <v>1.0912838301353849E-2</v>
      </c>
      <c r="K18" s="215">
        <f t="shared" si="6"/>
        <v>1.1647254530695985E-2</v>
      </c>
      <c r="L18" s="52">
        <f t="shared" si="7"/>
        <v>1.4880648968838077E-2</v>
      </c>
      <c r="N18" s="27">
        <f t="shared" si="0"/>
        <v>8.9999814375306606</v>
      </c>
      <c r="O18" s="152">
        <f t="shared" si="1"/>
        <v>9.5477116428882276</v>
      </c>
      <c r="P18" s="52">
        <f t="shared" si="8"/>
        <v>6.0859037227953286E-2</v>
      </c>
    </row>
    <row r="19" spans="1:16" ht="20.100000000000001" customHeight="1" x14ac:dyDescent="0.25">
      <c r="A19" s="8" t="s">
        <v>196</v>
      </c>
      <c r="B19" s="19">
        <v>5813.6900000000005</v>
      </c>
      <c r="C19" s="140">
        <v>5804.16</v>
      </c>
      <c r="D19" s="247">
        <f t="shared" si="2"/>
        <v>9.6989289585972978E-3</v>
      </c>
      <c r="E19" s="215">
        <f t="shared" si="3"/>
        <v>1.0565662975163892E-2</v>
      </c>
      <c r="F19" s="52">
        <f t="shared" si="4"/>
        <v>-1.6392342900981398E-3</v>
      </c>
      <c r="H19" s="19">
        <v>3016.3769999999995</v>
      </c>
      <c r="I19" s="140">
        <v>3049.8279999999995</v>
      </c>
      <c r="J19" s="247">
        <f t="shared" si="5"/>
        <v>9.6988319930778975E-3</v>
      </c>
      <c r="K19" s="215">
        <f t="shared" si="6"/>
        <v>1.0312881735515787E-2</v>
      </c>
      <c r="L19" s="52">
        <f t="shared" si="7"/>
        <v>1.1089794147084409E-2</v>
      </c>
      <c r="N19" s="27">
        <f t="shared" si="0"/>
        <v>5.1884035784501741</v>
      </c>
      <c r="O19" s="152">
        <f t="shared" si="1"/>
        <v>5.2545553534016971</v>
      </c>
      <c r="P19" s="52">
        <f t="shared" si="8"/>
        <v>1.2749928557269863E-2</v>
      </c>
    </row>
    <row r="20" spans="1:16" ht="20.100000000000001" customHeight="1" x14ac:dyDescent="0.25">
      <c r="A20" s="8" t="s">
        <v>155</v>
      </c>
      <c r="B20" s="19">
        <v>7023.6500000000015</v>
      </c>
      <c r="C20" s="140">
        <v>5942.59</v>
      </c>
      <c r="D20" s="247">
        <f t="shared" si="2"/>
        <v>1.1717494806233547E-2</v>
      </c>
      <c r="E20" s="215">
        <f t="shared" si="3"/>
        <v>1.08176554642841E-2</v>
      </c>
      <c r="F20" s="52">
        <f t="shared" si="4"/>
        <v>-0.15391712286346859</v>
      </c>
      <c r="H20" s="19">
        <v>3189.3110000000001</v>
      </c>
      <c r="I20" s="140">
        <v>2950.26</v>
      </c>
      <c r="J20" s="247">
        <f t="shared" si="5"/>
        <v>1.0254882450925488E-2</v>
      </c>
      <c r="K20" s="215">
        <f t="shared" si="6"/>
        <v>9.9761961884482706E-3</v>
      </c>
      <c r="L20" s="52">
        <f t="shared" si="7"/>
        <v>-7.4953806637232903E-2</v>
      </c>
      <c r="N20" s="27">
        <f t="shared" si="0"/>
        <v>4.5408170965238863</v>
      </c>
      <c r="O20" s="152">
        <f t="shared" si="1"/>
        <v>4.9646029761433992</v>
      </c>
      <c r="P20" s="52">
        <f t="shared" si="8"/>
        <v>9.332811047243722E-2</v>
      </c>
    </row>
    <row r="21" spans="1:16" ht="20.100000000000001" customHeight="1" x14ac:dyDescent="0.25">
      <c r="A21" s="8" t="s">
        <v>189</v>
      </c>
      <c r="B21" s="19">
        <v>6782.1299999999992</v>
      </c>
      <c r="C21" s="140">
        <v>7041.8499999999995</v>
      </c>
      <c r="D21" s="247">
        <f t="shared" si="2"/>
        <v>1.1314569070241356E-2</v>
      </c>
      <c r="E21" s="215">
        <f t="shared" si="3"/>
        <v>1.2818704829235901E-2</v>
      </c>
      <c r="F21" s="52">
        <f t="shared" si="4"/>
        <v>3.8294754007959196E-2</v>
      </c>
      <c r="H21" s="19">
        <v>2503.2039999999997</v>
      </c>
      <c r="I21" s="140">
        <v>2640.8180000000002</v>
      </c>
      <c r="J21" s="247">
        <f t="shared" si="5"/>
        <v>8.0487800564719089E-3</v>
      </c>
      <c r="K21" s="215">
        <f t="shared" si="6"/>
        <v>8.9298293933367176E-3</v>
      </c>
      <c r="L21" s="52">
        <f t="shared" si="7"/>
        <v>5.4975143855634817E-2</v>
      </c>
      <c r="N21" s="27">
        <f t="shared" si="0"/>
        <v>3.6908817731302701</v>
      </c>
      <c r="O21" s="152">
        <f t="shared" si="1"/>
        <v>3.7501764451103052</v>
      </c>
      <c r="P21" s="52">
        <f t="shared" si="8"/>
        <v>1.6065177815150329E-2</v>
      </c>
    </row>
    <row r="22" spans="1:16" ht="20.100000000000001" customHeight="1" x14ac:dyDescent="0.25">
      <c r="A22" s="8" t="s">
        <v>166</v>
      </c>
      <c r="B22" s="19">
        <v>556.46</v>
      </c>
      <c r="C22" s="140">
        <v>1420.0900000000001</v>
      </c>
      <c r="D22" s="247">
        <f t="shared" si="2"/>
        <v>9.2833742567991276E-4</v>
      </c>
      <c r="E22" s="215">
        <f t="shared" si="3"/>
        <v>2.5850755896461319E-3</v>
      </c>
      <c r="F22" s="52">
        <f t="shared" si="4"/>
        <v>1.5520073320634009</v>
      </c>
      <c r="H22" s="19">
        <v>381.553</v>
      </c>
      <c r="I22" s="140">
        <v>1814.4839999999999</v>
      </c>
      <c r="J22" s="247">
        <f t="shared" si="5"/>
        <v>1.2268421498555558E-3</v>
      </c>
      <c r="K22" s="215">
        <f t="shared" si="6"/>
        <v>6.1356112223330721E-3</v>
      </c>
      <c r="L22" s="52">
        <f t="shared" si="7"/>
        <v>3.7555228238278824</v>
      </c>
      <c r="N22" s="27">
        <f t="shared" si="0"/>
        <v>6.8567911440175386</v>
      </c>
      <c r="O22" s="152">
        <f t="shared" si="1"/>
        <v>12.777246512544977</v>
      </c>
      <c r="P22" s="52">
        <f t="shared" si="8"/>
        <v>0.8634440285807683</v>
      </c>
    </row>
    <row r="23" spans="1:16" ht="20.100000000000001" customHeight="1" x14ac:dyDescent="0.25">
      <c r="A23" s="8" t="s">
        <v>190</v>
      </c>
      <c r="B23" s="19">
        <v>3137.6299999999997</v>
      </c>
      <c r="C23" s="140">
        <v>2918.79</v>
      </c>
      <c r="D23" s="247">
        <f t="shared" si="2"/>
        <v>5.2344811072423253E-3</v>
      </c>
      <c r="E23" s="215">
        <f t="shared" si="3"/>
        <v>5.3132497097389828E-3</v>
      </c>
      <c r="F23" s="52">
        <f t="shared" si="4"/>
        <v>-6.974691088496722E-2</v>
      </c>
      <c r="H23" s="19">
        <v>2019.9079999999994</v>
      </c>
      <c r="I23" s="140">
        <v>1803.2969999999998</v>
      </c>
      <c r="J23" s="247">
        <f t="shared" si="5"/>
        <v>6.4947943620687959E-3</v>
      </c>
      <c r="K23" s="215">
        <f t="shared" si="6"/>
        <v>6.0977827913608288E-3</v>
      </c>
      <c r="L23" s="52">
        <f t="shared" si="7"/>
        <v>-0.10723805242614996</v>
      </c>
      <c r="N23" s="27">
        <f t="shared" si="0"/>
        <v>6.4376870440427956</v>
      </c>
      <c r="O23" s="152">
        <f t="shared" si="1"/>
        <v>6.1782348164821723</v>
      </c>
      <c r="P23" s="52">
        <f t="shared" si="8"/>
        <v>-4.0302087657509075E-2</v>
      </c>
    </row>
    <row r="24" spans="1:16" ht="20.100000000000001" customHeight="1" x14ac:dyDescent="0.25">
      <c r="A24" s="8" t="s">
        <v>159</v>
      </c>
      <c r="B24" s="19">
        <v>2120.4300000000003</v>
      </c>
      <c r="C24" s="140">
        <v>1647.4999999999998</v>
      </c>
      <c r="D24" s="247">
        <f t="shared" si="2"/>
        <v>3.5374951075269698E-3</v>
      </c>
      <c r="E24" s="215">
        <f t="shared" si="3"/>
        <v>2.999043746482266E-3</v>
      </c>
      <c r="F24" s="52">
        <f t="shared" si="4"/>
        <v>-0.22303495045816199</v>
      </c>
      <c r="H24" s="19">
        <v>1947.289</v>
      </c>
      <c r="I24" s="140">
        <v>1674.3410000000001</v>
      </c>
      <c r="J24" s="247">
        <f t="shared" si="5"/>
        <v>6.2612958701676446E-3</v>
      </c>
      <c r="K24" s="215">
        <f t="shared" si="6"/>
        <v>5.6617227981136126E-3</v>
      </c>
      <c r="L24" s="52">
        <f t="shared" si="7"/>
        <v>-0.14016820307617403</v>
      </c>
      <c r="N24" s="27">
        <f t="shared" si="0"/>
        <v>9.1834627882080504</v>
      </c>
      <c r="O24" s="152">
        <f t="shared" si="1"/>
        <v>10.162919575113811</v>
      </c>
      <c r="P24" s="52">
        <f t="shared" si="8"/>
        <v>0.10665440798251224</v>
      </c>
    </row>
    <row r="25" spans="1:16" ht="20.100000000000001" customHeight="1" x14ac:dyDescent="0.25">
      <c r="A25" s="8" t="s">
        <v>200</v>
      </c>
      <c r="B25" s="19">
        <v>1593.51</v>
      </c>
      <c r="C25" s="140">
        <v>2317.81</v>
      </c>
      <c r="D25" s="247">
        <f t="shared" si="2"/>
        <v>2.658439009443981E-3</v>
      </c>
      <c r="E25" s="215">
        <f t="shared" si="3"/>
        <v>4.2192495211132398E-3</v>
      </c>
      <c r="F25" s="52">
        <f t="shared" si="4"/>
        <v>0.45453119214815091</v>
      </c>
      <c r="H25" s="19">
        <v>1086.2850000000001</v>
      </c>
      <c r="I25" s="140">
        <v>1488.1219999999998</v>
      </c>
      <c r="J25" s="247">
        <f t="shared" si="5"/>
        <v>3.4928312049855264E-3</v>
      </c>
      <c r="K25" s="215">
        <f t="shared" si="6"/>
        <v>5.0320300666198961E-3</v>
      </c>
      <c r="L25" s="52">
        <f t="shared" si="7"/>
        <v>0.36991857569606479</v>
      </c>
      <c r="N25" s="27">
        <f t="shared" si="0"/>
        <v>6.8169324321780227</v>
      </c>
      <c r="O25" s="152">
        <f t="shared" si="1"/>
        <v>6.4203795824506749</v>
      </c>
      <c r="P25" s="52">
        <f t="shared" si="8"/>
        <v>-5.8171744207922045E-2</v>
      </c>
    </row>
    <row r="26" spans="1:16" ht="20.100000000000001" customHeight="1" x14ac:dyDescent="0.25">
      <c r="A26" s="8" t="s">
        <v>199</v>
      </c>
      <c r="B26" s="19">
        <v>1824.13</v>
      </c>
      <c r="C26" s="140">
        <v>1877.9499999999998</v>
      </c>
      <c r="D26" s="247">
        <f t="shared" si="2"/>
        <v>3.0431803693086643E-3</v>
      </c>
      <c r="E26" s="215">
        <f t="shared" si="3"/>
        <v>3.4185457989113033E-3</v>
      </c>
      <c r="F26" s="52">
        <f t="shared" si="4"/>
        <v>2.9504476106417692E-2</v>
      </c>
      <c r="H26" s="19">
        <v>1033.8980000000001</v>
      </c>
      <c r="I26" s="140">
        <v>1382.059</v>
      </c>
      <c r="J26" s="247">
        <f t="shared" si="5"/>
        <v>3.3243865073826167E-3</v>
      </c>
      <c r="K26" s="215">
        <f t="shared" si="6"/>
        <v>4.6733819148178897E-3</v>
      </c>
      <c r="L26" s="52">
        <f t="shared" si="7"/>
        <v>0.33674598461356903</v>
      </c>
      <c r="N26" s="27">
        <f t="shared" si="0"/>
        <v>5.6678964766765532</v>
      </c>
      <c r="O26" s="152">
        <f t="shared" si="1"/>
        <v>7.3594025400037282</v>
      </c>
      <c r="P26" s="52">
        <f t="shared" si="8"/>
        <v>0.29843630177222508</v>
      </c>
    </row>
    <row r="27" spans="1:16" ht="20.100000000000001" customHeight="1" x14ac:dyDescent="0.25">
      <c r="A27" s="8" t="s">
        <v>198</v>
      </c>
      <c r="B27" s="19">
        <v>2978.52</v>
      </c>
      <c r="C27" s="140">
        <v>2037.33</v>
      </c>
      <c r="D27" s="247">
        <f t="shared" si="2"/>
        <v>4.9690392645223977E-3</v>
      </c>
      <c r="E27" s="215">
        <f t="shared" si="3"/>
        <v>3.7086748382523312E-3</v>
      </c>
      <c r="F27" s="52">
        <f t="shared" si="4"/>
        <v>-0.3159925063454333</v>
      </c>
      <c r="H27" s="19">
        <v>1855.1879999999999</v>
      </c>
      <c r="I27" s="140">
        <v>1375.384</v>
      </c>
      <c r="J27" s="247">
        <f t="shared" si="5"/>
        <v>5.9651551273511901E-3</v>
      </c>
      <c r="K27" s="215">
        <f t="shared" si="6"/>
        <v>4.6508106466727457E-3</v>
      </c>
      <c r="L27" s="52">
        <f t="shared" si="7"/>
        <v>-0.25862823606017282</v>
      </c>
      <c r="N27" s="27">
        <f t="shared" ref="N27" si="9">(H27/B27)*10</f>
        <v>6.2285564642842752</v>
      </c>
      <c r="O27" s="152">
        <f t="shared" ref="O27" si="10">(I27/C27)*10</f>
        <v>6.750914186705149</v>
      </c>
      <c r="P27" s="52">
        <f t="shared" ref="P27" si="11">(O27-N27)/N27</f>
        <v>8.3864973435846979E-2</v>
      </c>
    </row>
    <row r="28" spans="1:16" ht="20.100000000000001" customHeight="1" x14ac:dyDescent="0.25">
      <c r="A28" s="8" t="s">
        <v>202</v>
      </c>
      <c r="B28" s="19">
        <v>1898.4400000000003</v>
      </c>
      <c r="C28" s="140">
        <v>2691.79</v>
      </c>
      <c r="D28" s="247">
        <f t="shared" si="2"/>
        <v>3.1671511023393844E-3</v>
      </c>
      <c r="E28" s="215">
        <f t="shared" si="3"/>
        <v>4.9000279006637332E-3</v>
      </c>
      <c r="F28" s="52">
        <f t="shared" si="4"/>
        <v>0.41789574598091039</v>
      </c>
      <c r="H28" s="19">
        <v>1146.7369999999999</v>
      </c>
      <c r="I28" s="140">
        <v>1371.7170000000003</v>
      </c>
      <c r="J28" s="247">
        <f t="shared" si="5"/>
        <v>3.687208032433005E-3</v>
      </c>
      <c r="K28" s="215">
        <f t="shared" si="6"/>
        <v>4.6384108204123361E-3</v>
      </c>
      <c r="L28" s="52">
        <f t="shared" si="7"/>
        <v>0.19619145453578327</v>
      </c>
      <c r="N28" s="27">
        <f t="shared" si="0"/>
        <v>6.0404173953351155</v>
      </c>
      <c r="O28" s="152">
        <f t="shared" si="1"/>
        <v>5.0959287314389323</v>
      </c>
      <c r="P28" s="52">
        <f t="shared" si="8"/>
        <v>-0.15636148995690122</v>
      </c>
    </row>
    <row r="29" spans="1:16" ht="20.100000000000001" customHeight="1" x14ac:dyDescent="0.25">
      <c r="A29" s="8" t="s">
        <v>161</v>
      </c>
      <c r="B29" s="19">
        <v>925.99</v>
      </c>
      <c r="C29" s="140">
        <v>1832.6</v>
      </c>
      <c r="D29" s="247">
        <f t="shared" si="2"/>
        <v>1.5448211422300657E-3</v>
      </c>
      <c r="E29" s="215">
        <f t="shared" si="3"/>
        <v>3.3359924551158732E-3</v>
      </c>
      <c r="F29" s="52">
        <f>(C29-B29)/B29</f>
        <v>0.9790710482834587</v>
      </c>
      <c r="H29" s="19">
        <v>601.75900000000001</v>
      </c>
      <c r="I29" s="140">
        <v>1275.0440000000001</v>
      </c>
      <c r="J29" s="247">
        <f t="shared" si="5"/>
        <v>1.934890579434389E-3</v>
      </c>
      <c r="K29" s="215">
        <f t="shared" si="6"/>
        <v>4.3115146098661938E-3</v>
      </c>
      <c r="L29" s="52">
        <f>(I29-H29)/H29</f>
        <v>1.1188615375922921</v>
      </c>
      <c r="N29" s="27">
        <f t="shared" si="0"/>
        <v>6.4985475005129647</v>
      </c>
      <c r="O29" s="152">
        <f t="shared" si="1"/>
        <v>6.9575684819382309</v>
      </c>
      <c r="P29" s="52">
        <f>(O29-N29)/N29</f>
        <v>7.0634396592320542E-2</v>
      </c>
    </row>
    <row r="30" spans="1:16" ht="20.100000000000001" customHeight="1" x14ac:dyDescent="0.25">
      <c r="A30" s="8" t="s">
        <v>193</v>
      </c>
      <c r="B30" s="19">
        <v>2161.25</v>
      </c>
      <c r="C30" s="140">
        <v>1795.16</v>
      </c>
      <c r="D30" s="247">
        <f t="shared" si="2"/>
        <v>3.6055947619787788E-3</v>
      </c>
      <c r="E30" s="215">
        <f t="shared" si="3"/>
        <v>3.2678381620243435E-3</v>
      </c>
      <c r="F30" s="52">
        <f t="shared" si="4"/>
        <v>-0.16938808559861188</v>
      </c>
      <c r="H30" s="19">
        <v>1301.5150000000001</v>
      </c>
      <c r="I30" s="140">
        <v>1050.7559999999999</v>
      </c>
      <c r="J30" s="247">
        <f t="shared" si="5"/>
        <v>4.184879848066334E-3</v>
      </c>
      <c r="K30" s="215">
        <f t="shared" si="6"/>
        <v>3.5530929484822184E-3</v>
      </c>
      <c r="L30" s="52">
        <f t="shared" si="7"/>
        <v>-0.19266700729534444</v>
      </c>
      <c r="N30" s="27">
        <f t="shared" si="0"/>
        <v>6.0220474262579522</v>
      </c>
      <c r="O30" s="152">
        <f t="shared" si="1"/>
        <v>5.8532721317319893</v>
      </c>
      <c r="P30" s="52">
        <f t="shared" si="8"/>
        <v>-2.8026231376068446E-2</v>
      </c>
    </row>
    <row r="31" spans="1:16" ht="20.100000000000001" customHeight="1" x14ac:dyDescent="0.25">
      <c r="A31" s="8" t="s">
        <v>215</v>
      </c>
      <c r="B31" s="19">
        <v>717.98</v>
      </c>
      <c r="C31" s="140">
        <v>879.04000000000008</v>
      </c>
      <c r="D31" s="247">
        <f t="shared" si="2"/>
        <v>1.1977998506445453E-3</v>
      </c>
      <c r="E31" s="215">
        <f t="shared" si="3"/>
        <v>1.600169599337039E-3</v>
      </c>
      <c r="F31" s="52">
        <f t="shared" si="4"/>
        <v>0.2243237973202597</v>
      </c>
      <c r="H31" s="19">
        <v>668.93000000000006</v>
      </c>
      <c r="I31" s="140">
        <v>1046.3330000000001</v>
      </c>
      <c r="J31" s="247">
        <f t="shared" si="5"/>
        <v>2.1508716202018516E-3</v>
      </c>
      <c r="K31" s="215">
        <f t="shared" si="6"/>
        <v>3.538136735897055E-3</v>
      </c>
      <c r="L31" s="52">
        <f t="shared" si="7"/>
        <v>0.56418907807991869</v>
      </c>
      <c r="N31" s="27">
        <f t="shared" si="0"/>
        <v>9.3168333379759893</v>
      </c>
      <c r="O31" s="152">
        <f t="shared" si="1"/>
        <v>11.903132963232617</v>
      </c>
      <c r="P31" s="52">
        <f t="shared" si="8"/>
        <v>0.27759427816688637</v>
      </c>
    </row>
    <row r="32" spans="1:16" ht="20.100000000000001" customHeight="1" thickBot="1" x14ac:dyDescent="0.3">
      <c r="A32" s="8" t="s">
        <v>17</v>
      </c>
      <c r="B32" s="19">
        <f>B33-SUM(B7:B31)</f>
        <v>21740.509999999893</v>
      </c>
      <c r="C32" s="140">
        <f>C33-SUM(C7:C31)</f>
        <v>19084.440000000061</v>
      </c>
      <c r="D32" s="247">
        <f t="shared" si="2"/>
        <v>3.6269505600345579E-2</v>
      </c>
      <c r="E32" s="215">
        <f t="shared" si="3"/>
        <v>3.4740558687172206E-2</v>
      </c>
      <c r="F32" s="52">
        <f t="shared" si="4"/>
        <v>-0.12217146699869716</v>
      </c>
      <c r="H32" s="19">
        <f>H33-SUM(H7:H31)</f>
        <v>14323.08100000018</v>
      </c>
      <c r="I32" s="140">
        <f>I33-SUM(I7:I31)</f>
        <v>13249.349000000162</v>
      </c>
      <c r="J32" s="247">
        <f t="shared" si="5"/>
        <v>4.6054308278523519E-2</v>
      </c>
      <c r="K32" s="215">
        <f t="shared" si="6"/>
        <v>4.4802188618366691E-2</v>
      </c>
      <c r="L32" s="52">
        <f t="shared" si="7"/>
        <v>-7.496515589069172E-2</v>
      </c>
      <c r="N32" s="27">
        <f t="shared" si="0"/>
        <v>6.5881991728806044</v>
      </c>
      <c r="O32" s="152">
        <f t="shared" si="1"/>
        <v>6.942487702023282</v>
      </c>
      <c r="P32" s="52">
        <f t="shared" si="8"/>
        <v>5.377623229744731E-2</v>
      </c>
    </row>
    <row r="33" spans="1:16" ht="26.25" customHeight="1" thickBot="1" x14ac:dyDescent="0.3">
      <c r="A33" s="12" t="s">
        <v>18</v>
      </c>
      <c r="B33" s="17">
        <v>599415.66999999993</v>
      </c>
      <c r="C33" s="145">
        <v>549341.77000000014</v>
      </c>
      <c r="D33" s="243">
        <f>SUM(D7:D32)</f>
        <v>0.99999999999999967</v>
      </c>
      <c r="E33" s="244">
        <f>SUM(E7:E32)</f>
        <v>0.99999999999999989</v>
      </c>
      <c r="F33" s="57">
        <f t="shared" si="4"/>
        <v>-8.3537856125782961E-2</v>
      </c>
      <c r="G33" s="1"/>
      <c r="H33" s="17">
        <v>311004.1500000002</v>
      </c>
      <c r="I33" s="145">
        <v>295729.95000000024</v>
      </c>
      <c r="J33" s="243">
        <f>SUM(J7:J32)</f>
        <v>1</v>
      </c>
      <c r="K33" s="244">
        <f>SUM(K7:K32)</f>
        <v>0.99999999999999989</v>
      </c>
      <c r="L33" s="57">
        <f t="shared" si="7"/>
        <v>-4.9112527919643337E-2</v>
      </c>
      <c r="N33" s="29">
        <f t="shared" si="0"/>
        <v>5.1884554502887825</v>
      </c>
      <c r="O33" s="146">
        <f t="shared" si="1"/>
        <v>5.3833508782701927</v>
      </c>
      <c r="P33" s="57">
        <f t="shared" si="8"/>
        <v>3.7563284458877355E-2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L5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185</v>
      </c>
      <c r="B39" s="39">
        <v>171106.37000000002</v>
      </c>
      <c r="C39" s="147">
        <v>167321.70000000001</v>
      </c>
      <c r="D39" s="247">
        <f t="shared" ref="D39:D61" si="12">B39/$B$62</f>
        <v>0.39861331063100319</v>
      </c>
      <c r="E39" s="246">
        <f t="shared" ref="E39:E61" si="13">C39/$C$62</f>
        <v>0.41002162859269486</v>
      </c>
      <c r="F39" s="52">
        <f>(C39-B39)/B39</f>
        <v>-2.211881416220806E-2</v>
      </c>
      <c r="H39" s="39">
        <v>68591.141999999993</v>
      </c>
      <c r="I39" s="147">
        <v>67426.479000000007</v>
      </c>
      <c r="J39" s="247">
        <f t="shared" ref="J39:J61" si="14">H39/$H$62</f>
        <v>0.36198644127655444</v>
      </c>
      <c r="K39" s="246">
        <f t="shared" ref="K39:K61" si="15">I39/$I$62</f>
        <v>0.37221200074706845</v>
      </c>
      <c r="L39" s="52">
        <f>(I39-H39)/H39</f>
        <v>-1.6979787273406034E-2</v>
      </c>
      <c r="N39" s="27">
        <f t="shared" ref="N39:N62" si="16">(H39/B39)*10</f>
        <v>4.0086843055579982</v>
      </c>
      <c r="O39" s="151">
        <f t="shared" ref="O39:O62" si="17">(I39/C39)*10</f>
        <v>4.0297510125703964</v>
      </c>
      <c r="P39" s="61">
        <f t="shared" si="8"/>
        <v>5.2552671666335629E-3</v>
      </c>
    </row>
    <row r="40" spans="1:16" ht="20.100000000000001" customHeight="1" x14ac:dyDescent="0.25">
      <c r="A40" s="38" t="s">
        <v>188</v>
      </c>
      <c r="B40" s="19">
        <v>87221.840000000026</v>
      </c>
      <c r="C40" s="140">
        <v>75830.150000000009</v>
      </c>
      <c r="D40" s="247">
        <f t="shared" si="12"/>
        <v>0.20319399214493106</v>
      </c>
      <c r="E40" s="215">
        <f t="shared" si="13"/>
        <v>0.1858216931780417</v>
      </c>
      <c r="F40" s="52">
        <f t="shared" ref="F40:F62" si="18">(C40-B40)/B40</f>
        <v>-0.1306059353941629</v>
      </c>
      <c r="H40" s="19">
        <v>35408.748</v>
      </c>
      <c r="I40" s="140">
        <v>31893.553</v>
      </c>
      <c r="J40" s="247">
        <f t="shared" si="14"/>
        <v>0.18686795852704008</v>
      </c>
      <c r="K40" s="215">
        <f t="shared" si="15"/>
        <v>0.17606084952267292</v>
      </c>
      <c r="L40" s="52">
        <f t="shared" ref="L40:L62" si="19">(I40-H40)/H40</f>
        <v>-9.9274761140947423E-2</v>
      </c>
      <c r="N40" s="27">
        <f t="shared" si="16"/>
        <v>4.0596194714534786</v>
      </c>
      <c r="O40" s="152">
        <f t="shared" si="17"/>
        <v>4.2059198089414291</v>
      </c>
      <c r="P40" s="52">
        <f t="shared" si="8"/>
        <v>3.6037943584788797E-2</v>
      </c>
    </row>
    <row r="41" spans="1:16" ht="20.100000000000001" customHeight="1" x14ac:dyDescent="0.25">
      <c r="A41" s="38" t="s">
        <v>187</v>
      </c>
      <c r="B41" s="19">
        <v>78499.01999999999</v>
      </c>
      <c r="C41" s="140">
        <v>71554.06</v>
      </c>
      <c r="D41" s="247">
        <f t="shared" si="12"/>
        <v>0.18287311129030043</v>
      </c>
      <c r="E41" s="215">
        <f t="shared" si="13"/>
        <v>0.17534313967416898</v>
      </c>
      <c r="F41" s="52">
        <f t="shared" si="18"/>
        <v>-8.8471932515845328E-2</v>
      </c>
      <c r="H41" s="19">
        <v>31760.393</v>
      </c>
      <c r="I41" s="140">
        <v>28848.898999999998</v>
      </c>
      <c r="J41" s="247">
        <f t="shared" si="14"/>
        <v>0.16761394110648853</v>
      </c>
      <c r="K41" s="215">
        <f t="shared" si="15"/>
        <v>0.15925355402497143</v>
      </c>
      <c r="L41" s="52">
        <f t="shared" si="19"/>
        <v>-9.1670591103831814E-2</v>
      </c>
      <c r="N41" s="27">
        <f t="shared" si="16"/>
        <v>4.045960446385191</v>
      </c>
      <c r="O41" s="152">
        <f t="shared" si="17"/>
        <v>4.0317626980216072</v>
      </c>
      <c r="P41" s="52">
        <f t="shared" si="8"/>
        <v>-3.5091169455866954E-3</v>
      </c>
    </row>
    <row r="42" spans="1:16" ht="20.100000000000001" customHeight="1" x14ac:dyDescent="0.25">
      <c r="A42" s="38" t="s">
        <v>191</v>
      </c>
      <c r="B42" s="19">
        <v>19335.97</v>
      </c>
      <c r="C42" s="140">
        <v>18956.339999999997</v>
      </c>
      <c r="D42" s="247">
        <f t="shared" si="12"/>
        <v>4.5045517685646408E-2</v>
      </c>
      <c r="E42" s="215">
        <f t="shared" si="13"/>
        <v>4.6452488822172157E-2</v>
      </c>
      <c r="F42" s="52">
        <f t="shared" si="18"/>
        <v>-1.963335689908521E-2</v>
      </c>
      <c r="H42" s="19">
        <v>16013.913</v>
      </c>
      <c r="I42" s="140">
        <v>15550.341000000004</v>
      </c>
      <c r="J42" s="247">
        <f t="shared" si="14"/>
        <v>8.4512652928017337E-2</v>
      </c>
      <c r="K42" s="215">
        <f t="shared" si="15"/>
        <v>8.5841995930251241E-2</v>
      </c>
      <c r="L42" s="52">
        <f t="shared" si="19"/>
        <v>-2.8948077837065586E-2</v>
      </c>
      <c r="N42" s="27">
        <f t="shared" si="16"/>
        <v>8.2819289645153553</v>
      </c>
      <c r="O42" s="152">
        <f t="shared" si="17"/>
        <v>8.2032401824402843</v>
      </c>
      <c r="P42" s="52">
        <f t="shared" si="8"/>
        <v>-9.5012626179504737E-3</v>
      </c>
    </row>
    <row r="43" spans="1:16" ht="20.100000000000001" customHeight="1" x14ac:dyDescent="0.25">
      <c r="A43" s="38" t="s">
        <v>186</v>
      </c>
      <c r="B43" s="19">
        <v>29099.120000000003</v>
      </c>
      <c r="C43" s="140">
        <v>30756.410000000003</v>
      </c>
      <c r="D43" s="247">
        <f t="shared" si="12"/>
        <v>6.7789975087712034E-2</v>
      </c>
      <c r="E43" s="215">
        <f t="shared" si="13"/>
        <v>7.5368546445946025E-2</v>
      </c>
      <c r="F43" s="52">
        <f t="shared" si="18"/>
        <v>5.6953268689912295E-2</v>
      </c>
      <c r="H43" s="19">
        <v>14944.040999999999</v>
      </c>
      <c r="I43" s="140">
        <v>14641.362999999999</v>
      </c>
      <c r="J43" s="247">
        <f t="shared" si="14"/>
        <v>7.8866455086590084E-2</v>
      </c>
      <c r="K43" s="215">
        <f t="shared" si="15"/>
        <v>8.0824196913709526E-2</v>
      </c>
      <c r="L43" s="52">
        <f t="shared" si="19"/>
        <v>-2.0254093253625302E-2</v>
      </c>
      <c r="N43" s="27">
        <f t="shared" si="16"/>
        <v>5.1355645806471113</v>
      </c>
      <c r="O43" s="152">
        <f t="shared" si="17"/>
        <v>4.7604265257226048</v>
      </c>
      <c r="P43" s="52">
        <f t="shared" si="8"/>
        <v>-7.3047091324326574E-2</v>
      </c>
    </row>
    <row r="44" spans="1:16" ht="20.100000000000001" customHeight="1" x14ac:dyDescent="0.25">
      <c r="A44" s="38" t="s">
        <v>192</v>
      </c>
      <c r="B44" s="19">
        <v>11773.37</v>
      </c>
      <c r="C44" s="140">
        <v>12751.500000000002</v>
      </c>
      <c r="D44" s="247">
        <f t="shared" si="12"/>
        <v>2.7427511862847267E-2</v>
      </c>
      <c r="E44" s="215">
        <f t="shared" si="13"/>
        <v>3.1247535717123055E-2</v>
      </c>
      <c r="F44" s="52">
        <f t="shared" si="18"/>
        <v>8.3079865832807506E-2</v>
      </c>
      <c r="H44" s="19">
        <v>5207.5190000000002</v>
      </c>
      <c r="I44" s="140">
        <v>5765.7380000000003</v>
      </c>
      <c r="J44" s="247">
        <f t="shared" si="14"/>
        <v>2.7482430175751294E-2</v>
      </c>
      <c r="K44" s="215">
        <f t="shared" si="15"/>
        <v>3.1828398999796517E-2</v>
      </c>
      <c r="L44" s="52">
        <f t="shared" si="19"/>
        <v>0.1071948081226396</v>
      </c>
      <c r="N44" s="27">
        <f t="shared" si="16"/>
        <v>4.4231337331622127</v>
      </c>
      <c r="O44" s="152">
        <f t="shared" si="17"/>
        <v>4.521615496216131</v>
      </c>
      <c r="P44" s="52">
        <f t="shared" si="8"/>
        <v>2.2265156107661062E-2</v>
      </c>
    </row>
    <row r="45" spans="1:16" ht="20.100000000000001" customHeight="1" x14ac:dyDescent="0.25">
      <c r="A45" s="38" t="s">
        <v>196</v>
      </c>
      <c r="B45" s="19">
        <v>5813.6900000000005</v>
      </c>
      <c r="C45" s="140">
        <v>5804.16</v>
      </c>
      <c r="D45" s="247">
        <f t="shared" si="12"/>
        <v>1.3543705110933958E-2</v>
      </c>
      <c r="E45" s="215">
        <f t="shared" si="13"/>
        <v>1.4223087237414965E-2</v>
      </c>
      <c r="F45" s="52">
        <f t="shared" si="18"/>
        <v>-1.6392342900981398E-3</v>
      </c>
      <c r="H45" s="19">
        <v>3016.3769999999995</v>
      </c>
      <c r="I45" s="140">
        <v>3049.8279999999995</v>
      </c>
      <c r="J45" s="247">
        <f t="shared" si="14"/>
        <v>1.5918784028678943E-2</v>
      </c>
      <c r="K45" s="215">
        <f t="shared" si="15"/>
        <v>1.6835857346405855E-2</v>
      </c>
      <c r="L45" s="52">
        <f t="shared" si="19"/>
        <v>1.1089794147084409E-2</v>
      </c>
      <c r="N45" s="27">
        <f t="shared" si="16"/>
        <v>5.1884035784501741</v>
      </c>
      <c r="O45" s="152">
        <f t="shared" si="17"/>
        <v>5.2545553534016971</v>
      </c>
      <c r="P45" s="52">
        <f t="shared" si="8"/>
        <v>1.2749928557269863E-2</v>
      </c>
    </row>
    <row r="46" spans="1:16" ht="20.100000000000001" customHeight="1" x14ac:dyDescent="0.25">
      <c r="A46" s="38" t="s">
        <v>189</v>
      </c>
      <c r="B46" s="19">
        <v>6782.1299999999992</v>
      </c>
      <c r="C46" s="140">
        <v>7041.8499999999995</v>
      </c>
      <c r="D46" s="247">
        <f t="shared" si="12"/>
        <v>1.5799805071137006E-2</v>
      </c>
      <c r="E46" s="215">
        <f t="shared" si="13"/>
        <v>1.7256045123289255E-2</v>
      </c>
      <c r="F46" s="52">
        <f t="shared" si="18"/>
        <v>3.8294754007959196E-2</v>
      </c>
      <c r="H46" s="19">
        <v>2503.2039999999997</v>
      </c>
      <c r="I46" s="140">
        <v>2640.8180000000002</v>
      </c>
      <c r="J46" s="247">
        <f t="shared" si="14"/>
        <v>1.32105382900497E-2</v>
      </c>
      <c r="K46" s="215">
        <f t="shared" si="15"/>
        <v>1.4578013948924603E-2</v>
      </c>
      <c r="L46" s="52">
        <f t="shared" si="19"/>
        <v>5.4975143855634817E-2</v>
      </c>
      <c r="N46" s="27">
        <f t="shared" si="16"/>
        <v>3.6908817731302701</v>
      </c>
      <c r="O46" s="152">
        <f t="shared" si="17"/>
        <v>3.7501764451103052</v>
      </c>
      <c r="P46" s="52">
        <f t="shared" si="8"/>
        <v>1.6065177815150329E-2</v>
      </c>
    </row>
    <row r="47" spans="1:16" ht="20.100000000000001" customHeight="1" x14ac:dyDescent="0.25">
      <c r="A47" s="38" t="s">
        <v>190</v>
      </c>
      <c r="B47" s="19">
        <v>3137.6299999999997</v>
      </c>
      <c r="C47" s="140">
        <v>2918.79</v>
      </c>
      <c r="D47" s="247">
        <f t="shared" si="12"/>
        <v>7.3094945666555503E-3</v>
      </c>
      <c r="E47" s="215">
        <f t="shared" si="13"/>
        <v>7.1524914540078881E-3</v>
      </c>
      <c r="F47" s="52">
        <f t="shared" si="18"/>
        <v>-6.974691088496722E-2</v>
      </c>
      <c r="H47" s="19">
        <v>2019.9079999999994</v>
      </c>
      <c r="I47" s="140">
        <v>1803.2969999999998</v>
      </c>
      <c r="J47" s="247">
        <f t="shared" si="14"/>
        <v>1.0659966976873521E-2</v>
      </c>
      <c r="K47" s="215">
        <f t="shared" si="15"/>
        <v>9.9546764752640599E-3</v>
      </c>
      <c r="L47" s="52">
        <f t="shared" si="19"/>
        <v>-0.10723805242614996</v>
      </c>
      <c r="N47" s="27">
        <f t="shared" si="16"/>
        <v>6.4376870440427956</v>
      </c>
      <c r="O47" s="152">
        <f t="shared" si="17"/>
        <v>6.1782348164821723</v>
      </c>
      <c r="P47" s="52">
        <f t="shared" si="8"/>
        <v>-4.0302087657509075E-2</v>
      </c>
    </row>
    <row r="48" spans="1:16" ht="20.100000000000001" customHeight="1" x14ac:dyDescent="0.25">
      <c r="A48" s="38" t="s">
        <v>200</v>
      </c>
      <c r="B48" s="19">
        <v>1593.51</v>
      </c>
      <c r="C48" s="140">
        <v>2317.81</v>
      </c>
      <c r="D48" s="247">
        <f t="shared" si="12"/>
        <v>3.7122773197959245E-3</v>
      </c>
      <c r="E48" s="215">
        <f t="shared" si="13"/>
        <v>5.6797906725095069E-3</v>
      </c>
      <c r="F48" s="52">
        <f t="shared" si="18"/>
        <v>0.45453119214815091</v>
      </c>
      <c r="H48" s="19">
        <v>1086.2850000000001</v>
      </c>
      <c r="I48" s="140">
        <v>1488.1219999999998</v>
      </c>
      <c r="J48" s="247">
        <f t="shared" si="14"/>
        <v>5.7328166567353848E-3</v>
      </c>
      <c r="K48" s="215">
        <f t="shared" si="15"/>
        <v>8.2148271004293272E-3</v>
      </c>
      <c r="L48" s="52">
        <f t="shared" si="19"/>
        <v>0.36991857569606479</v>
      </c>
      <c r="N48" s="27">
        <f t="shared" si="16"/>
        <v>6.8169324321780227</v>
      </c>
      <c r="O48" s="152">
        <f t="shared" si="17"/>
        <v>6.4203795824506749</v>
      </c>
      <c r="P48" s="52">
        <f t="shared" si="8"/>
        <v>-5.8171744207922045E-2</v>
      </c>
    </row>
    <row r="49" spans="1:16" ht="20.100000000000001" customHeight="1" x14ac:dyDescent="0.25">
      <c r="A49" s="38" t="s">
        <v>199</v>
      </c>
      <c r="B49" s="19">
        <v>1824.13</v>
      </c>
      <c r="C49" s="140">
        <v>1877.9499999999998</v>
      </c>
      <c r="D49" s="247">
        <f t="shared" si="12"/>
        <v>4.2495349432129957E-3</v>
      </c>
      <c r="E49" s="215">
        <f t="shared" si="13"/>
        <v>4.6019142610650692E-3</v>
      </c>
      <c r="F49" s="52">
        <f t="shared" si="18"/>
        <v>2.9504476106417692E-2</v>
      </c>
      <c r="H49" s="19">
        <v>1033.8980000000001</v>
      </c>
      <c r="I49" s="140">
        <v>1382.059</v>
      </c>
      <c r="J49" s="247">
        <f t="shared" si="14"/>
        <v>5.4563467927527315E-3</v>
      </c>
      <c r="K49" s="215">
        <f t="shared" si="15"/>
        <v>7.6293312830482017E-3</v>
      </c>
      <c r="L49" s="52">
        <f t="shared" si="19"/>
        <v>0.33674598461356903</v>
      </c>
      <c r="N49" s="27">
        <f t="shared" si="16"/>
        <v>5.6678964766765532</v>
      </c>
      <c r="O49" s="152">
        <f t="shared" si="17"/>
        <v>7.3594025400037282</v>
      </c>
      <c r="P49" s="52">
        <f t="shared" si="8"/>
        <v>0.29843630177222508</v>
      </c>
    </row>
    <row r="50" spans="1:16" ht="20.100000000000001" customHeight="1" x14ac:dyDescent="0.25">
      <c r="A50" s="38" t="s">
        <v>198</v>
      </c>
      <c r="B50" s="19">
        <v>2978.52</v>
      </c>
      <c r="C50" s="140">
        <v>2037.33</v>
      </c>
      <c r="D50" s="247">
        <f t="shared" si="12"/>
        <v>6.9388282737846375E-3</v>
      </c>
      <c r="E50" s="215">
        <f t="shared" si="13"/>
        <v>4.9924747631703171E-3</v>
      </c>
      <c r="F50" s="52">
        <f t="shared" si="18"/>
        <v>-0.3159925063454333</v>
      </c>
      <c r="H50" s="19">
        <v>1855.1879999999999</v>
      </c>
      <c r="I50" s="140">
        <v>1375.384</v>
      </c>
      <c r="J50" s="247">
        <f t="shared" si="14"/>
        <v>9.7906651272691818E-3</v>
      </c>
      <c r="K50" s="215">
        <f t="shared" si="15"/>
        <v>7.5924835172767359E-3</v>
      </c>
      <c r="L50" s="52">
        <f t="shared" si="19"/>
        <v>-0.25862823606017282</v>
      </c>
      <c r="N50" s="27">
        <f t="shared" si="16"/>
        <v>6.2285564642842752</v>
      </c>
      <c r="O50" s="152">
        <f t="shared" si="17"/>
        <v>6.750914186705149</v>
      </c>
      <c r="P50" s="52">
        <f t="shared" si="8"/>
        <v>8.3864973435846979E-2</v>
      </c>
    </row>
    <row r="51" spans="1:16" ht="20.100000000000001" customHeight="1" x14ac:dyDescent="0.25">
      <c r="A51" s="38" t="s">
        <v>202</v>
      </c>
      <c r="B51" s="19">
        <v>1898.4400000000003</v>
      </c>
      <c r="C51" s="140">
        <v>2691.79</v>
      </c>
      <c r="D51" s="247">
        <f t="shared" si="12"/>
        <v>4.4226492177604007E-3</v>
      </c>
      <c r="E51" s="215">
        <f t="shared" si="13"/>
        <v>6.5962282216205665E-3</v>
      </c>
      <c r="F51" s="52">
        <f t="shared" si="18"/>
        <v>0.41789574598091039</v>
      </c>
      <c r="H51" s="19">
        <v>1146.7369999999999</v>
      </c>
      <c r="I51" s="140">
        <v>1371.7170000000003</v>
      </c>
      <c r="J51" s="247">
        <f t="shared" si="14"/>
        <v>6.0518491689517612E-3</v>
      </c>
      <c r="K51" s="215">
        <f t="shared" si="15"/>
        <v>7.5722407072267052E-3</v>
      </c>
      <c r="L51" s="52">
        <f t="shared" si="19"/>
        <v>0.19619145453578327</v>
      </c>
      <c r="N51" s="27">
        <f t="shared" si="16"/>
        <v>6.0404173953351155</v>
      </c>
      <c r="O51" s="152">
        <f t="shared" si="17"/>
        <v>5.0959287314389323</v>
      </c>
      <c r="P51" s="52">
        <f t="shared" si="8"/>
        <v>-0.15636148995690122</v>
      </c>
    </row>
    <row r="52" spans="1:16" ht="20.100000000000001" customHeight="1" x14ac:dyDescent="0.25">
      <c r="A52" s="38" t="s">
        <v>193</v>
      </c>
      <c r="B52" s="19">
        <v>2161.25</v>
      </c>
      <c r="C52" s="140">
        <v>1795.16</v>
      </c>
      <c r="D52" s="247">
        <f t="shared" si="12"/>
        <v>5.0348974009632461E-3</v>
      </c>
      <c r="E52" s="215">
        <f t="shared" si="13"/>
        <v>4.399037463667068E-3</v>
      </c>
      <c r="F52" s="52">
        <f t="shared" si="18"/>
        <v>-0.16938808559861188</v>
      </c>
      <c r="H52" s="19">
        <v>1301.5150000000001</v>
      </c>
      <c r="I52" s="140">
        <v>1050.7559999999999</v>
      </c>
      <c r="J52" s="247">
        <f t="shared" si="14"/>
        <v>6.8686825934178913E-3</v>
      </c>
      <c r="K52" s="215">
        <f t="shared" si="15"/>
        <v>5.8004510817921632E-3</v>
      </c>
      <c r="L52" s="52">
        <f t="shared" si="19"/>
        <v>-0.19266700729534444</v>
      </c>
      <c r="N52" s="27">
        <f t="shared" si="16"/>
        <v>6.0220474262579522</v>
      </c>
      <c r="O52" s="152">
        <f t="shared" si="17"/>
        <v>5.8532721317319893</v>
      </c>
      <c r="P52" s="52">
        <f t="shared" si="8"/>
        <v>-2.8026231376068446E-2</v>
      </c>
    </row>
    <row r="53" spans="1:16" ht="20.100000000000001" customHeight="1" x14ac:dyDescent="0.25">
      <c r="A53" s="38" t="s">
        <v>194</v>
      </c>
      <c r="B53" s="19">
        <v>1462.4399999999998</v>
      </c>
      <c r="C53" s="140">
        <v>1030.21</v>
      </c>
      <c r="D53" s="247">
        <f t="shared" si="12"/>
        <v>3.4069336518517935E-3</v>
      </c>
      <c r="E53" s="215">
        <f t="shared" si="13"/>
        <v>2.5245283904746373E-3</v>
      </c>
      <c r="F53" s="52">
        <f t="shared" si="18"/>
        <v>-0.29555400563441908</v>
      </c>
      <c r="H53" s="19">
        <v>1083.223</v>
      </c>
      <c r="I53" s="140">
        <v>821.29500000000007</v>
      </c>
      <c r="J53" s="247">
        <f t="shared" si="14"/>
        <v>5.7166570995262501E-3</v>
      </c>
      <c r="K53" s="215">
        <f t="shared" si="15"/>
        <v>4.5337656613148019E-3</v>
      </c>
      <c r="L53" s="52">
        <f t="shared" si="19"/>
        <v>-0.24180431914758077</v>
      </c>
      <c r="N53" s="27">
        <f t="shared" si="16"/>
        <v>7.4069568666064933</v>
      </c>
      <c r="O53" s="152">
        <f t="shared" si="17"/>
        <v>7.9721124819211617</v>
      </c>
      <c r="P53" s="52">
        <f t="shared" si="8"/>
        <v>7.6300648902468252E-2</v>
      </c>
    </row>
    <row r="54" spans="1:16" ht="20.100000000000001" customHeight="1" x14ac:dyDescent="0.25">
      <c r="A54" s="38" t="s">
        <v>204</v>
      </c>
      <c r="B54" s="19">
        <v>1593.1499999999999</v>
      </c>
      <c r="C54" s="140">
        <v>881.98</v>
      </c>
      <c r="D54" s="247">
        <f t="shared" si="12"/>
        <v>3.7114386555671926E-3</v>
      </c>
      <c r="E54" s="215">
        <f t="shared" si="13"/>
        <v>2.1612909502245372E-3</v>
      </c>
      <c r="F54" s="52">
        <f t="shared" si="18"/>
        <v>-0.44639236732259985</v>
      </c>
      <c r="H54" s="19">
        <v>858.14100000000008</v>
      </c>
      <c r="I54" s="140">
        <v>461.85500000000002</v>
      </c>
      <c r="J54" s="247">
        <f t="shared" si="14"/>
        <v>4.5287977083615805E-3</v>
      </c>
      <c r="K54" s="215">
        <f t="shared" si="15"/>
        <v>2.5495617768360305E-3</v>
      </c>
      <c r="L54" s="52">
        <f t="shared" si="19"/>
        <v>-0.46179590533490422</v>
      </c>
      <c r="N54" s="27">
        <f t="shared" si="16"/>
        <v>5.3864419546182098</v>
      </c>
      <c r="O54" s="152">
        <f t="shared" si="17"/>
        <v>5.2365699902492127</v>
      </c>
      <c r="P54" s="52">
        <f t="shared" si="8"/>
        <v>-2.7823926375090787E-2</v>
      </c>
    </row>
    <row r="55" spans="1:16" ht="20.100000000000001" customHeight="1" x14ac:dyDescent="0.25">
      <c r="A55" s="38" t="s">
        <v>207</v>
      </c>
      <c r="B55" s="19">
        <v>652.74</v>
      </c>
      <c r="C55" s="140">
        <v>536.68000000000006</v>
      </c>
      <c r="D55" s="247">
        <f t="shared" si="12"/>
        <v>1.5206380240623478E-3</v>
      </c>
      <c r="E55" s="215">
        <f t="shared" si="13"/>
        <v>1.3151337073023252E-3</v>
      </c>
      <c r="F55" s="52">
        <f t="shared" si="18"/>
        <v>-0.17780433250605132</v>
      </c>
      <c r="H55" s="19">
        <v>296.81799999999998</v>
      </c>
      <c r="I55" s="140">
        <v>285.83999999999997</v>
      </c>
      <c r="J55" s="247">
        <f t="shared" si="14"/>
        <v>1.5664426687461239E-3</v>
      </c>
      <c r="K55" s="215">
        <f t="shared" si="15"/>
        <v>1.5779124146990092E-3</v>
      </c>
      <c r="L55" s="52">
        <f t="shared" si="19"/>
        <v>-3.6985627556280314E-2</v>
      </c>
      <c r="N55" s="27">
        <f t="shared" si="16"/>
        <v>4.5472623096485583</v>
      </c>
      <c r="O55" s="152">
        <f t="shared" si="17"/>
        <v>5.326078855183721</v>
      </c>
      <c r="P55" s="52">
        <f t="shared" si="8"/>
        <v>0.17127152394148001</v>
      </c>
    </row>
    <row r="56" spans="1:16" ht="20.100000000000001" customHeight="1" x14ac:dyDescent="0.25">
      <c r="A56" s="38" t="s">
        <v>203</v>
      </c>
      <c r="B56" s="19">
        <v>229.57000000000002</v>
      </c>
      <c r="C56" s="140">
        <v>437.54</v>
      </c>
      <c r="D56" s="247">
        <f t="shared" si="12"/>
        <v>5.3481151941660266E-4</v>
      </c>
      <c r="E56" s="215">
        <f t="shared" si="13"/>
        <v>1.0721912541795098E-3</v>
      </c>
      <c r="F56" s="52">
        <f t="shared" si="18"/>
        <v>0.90591105109552628</v>
      </c>
      <c r="H56" s="19">
        <v>146.55900000000003</v>
      </c>
      <c r="I56" s="140">
        <v>274.32199999999995</v>
      </c>
      <c r="J56" s="247">
        <f t="shared" si="14"/>
        <v>7.7345804866538832E-4</v>
      </c>
      <c r="K56" s="215">
        <f t="shared" si="15"/>
        <v>1.5143300077842903E-3</v>
      </c>
      <c r="L56" s="52">
        <f t="shared" si="19"/>
        <v>0.87175130834680847</v>
      </c>
      <c r="N56" s="27">
        <f t="shared" ref="N56" si="20">(H56/B56)*10</f>
        <v>6.384065862264233</v>
      </c>
      <c r="O56" s="152">
        <f t="shared" ref="O56" si="21">(I56/C56)*10</f>
        <v>6.2696439182703276</v>
      </c>
      <c r="P56" s="52">
        <f t="shared" ref="P56" si="22">(O56-N56)/N56</f>
        <v>-1.7923051933133316E-2</v>
      </c>
    </row>
    <row r="57" spans="1:16" ht="20.100000000000001" customHeight="1" x14ac:dyDescent="0.25">
      <c r="A57" s="38" t="s">
        <v>205</v>
      </c>
      <c r="B57" s="19">
        <v>522.53</v>
      </c>
      <c r="C57" s="140">
        <v>402.62</v>
      </c>
      <c r="D57" s="247">
        <f t="shared" si="12"/>
        <v>1.2172978317757431E-3</v>
      </c>
      <c r="E57" s="215">
        <f t="shared" si="13"/>
        <v>9.8661983534706365E-4</v>
      </c>
      <c r="F57" s="52">
        <f t="shared" si="18"/>
        <v>-0.22947964710160176</v>
      </c>
      <c r="H57" s="19">
        <v>321.596</v>
      </c>
      <c r="I57" s="140">
        <v>232.666</v>
      </c>
      <c r="J57" s="247">
        <f t="shared" si="14"/>
        <v>1.6972073678081466E-3</v>
      </c>
      <c r="K57" s="215">
        <f t="shared" si="15"/>
        <v>1.2843778683122016E-3</v>
      </c>
      <c r="L57" s="52">
        <f t="shared" si="19"/>
        <v>-0.27652707123222925</v>
      </c>
      <c r="N57" s="27">
        <f t="shared" ref="N57:N60" si="23">(H57/B57)*10</f>
        <v>6.1545939946031814</v>
      </c>
      <c r="O57" s="152">
        <f t="shared" ref="O57:O60" si="24">(I57/C57)*10</f>
        <v>5.7787988674184092</v>
      </c>
      <c r="P57" s="52">
        <f t="shared" ref="P57:P60" si="25">(O57-N57)/N57</f>
        <v>-6.1059287991100317E-2</v>
      </c>
    </row>
    <row r="58" spans="1:16" ht="20.100000000000001" customHeight="1" x14ac:dyDescent="0.25">
      <c r="A58" s="38" t="s">
        <v>208</v>
      </c>
      <c r="B58" s="19">
        <v>239.17999999999995</v>
      </c>
      <c r="C58" s="140">
        <v>297.69</v>
      </c>
      <c r="D58" s="247">
        <f t="shared" si="12"/>
        <v>5.5719919507802847E-4</v>
      </c>
      <c r="E58" s="215">
        <f t="shared" si="13"/>
        <v>7.2948899405014009E-4</v>
      </c>
      <c r="F58" s="52">
        <f t="shared" si="18"/>
        <v>0.24462747721381412</v>
      </c>
      <c r="H58" s="19">
        <v>217.13700000000003</v>
      </c>
      <c r="I58" s="140">
        <v>207.13900000000001</v>
      </c>
      <c r="J58" s="247">
        <f t="shared" si="14"/>
        <v>1.1459300371390118E-3</v>
      </c>
      <c r="K58" s="215">
        <f t="shared" si="15"/>
        <v>1.1434620755259518E-3</v>
      </c>
      <c r="L58" s="52">
        <f t="shared" si="19"/>
        <v>-4.6044663046832267E-2</v>
      </c>
      <c r="N58" s="27">
        <f t="shared" ref="N58:N59" si="26">(H58/B58)*10</f>
        <v>9.0783928422108904</v>
      </c>
      <c r="O58" s="152">
        <f t="shared" ref="O58:O59" si="27">(I58/C58)*10</f>
        <v>6.958211562363533</v>
      </c>
      <c r="P58" s="52">
        <f t="shared" ref="P58:P59" si="28">(O58-N58)/N58</f>
        <v>-0.23354147773704656</v>
      </c>
    </row>
    <row r="59" spans="1:16" ht="20.100000000000001" customHeight="1" x14ac:dyDescent="0.25">
      <c r="A59" s="38" t="s">
        <v>225</v>
      </c>
      <c r="B59" s="19">
        <v>147.54999999999998</v>
      </c>
      <c r="C59" s="140">
        <v>211.64</v>
      </c>
      <c r="D59" s="247">
        <f t="shared" si="12"/>
        <v>3.4373585263718998E-4</v>
      </c>
      <c r="E59" s="215">
        <f t="shared" si="13"/>
        <v>5.1862357049538657E-4</v>
      </c>
      <c r="F59" s="52">
        <f t="shared" ref="F59:F60" si="29">(C59-B59)/B59</f>
        <v>0.4343612334801763</v>
      </c>
      <c r="H59" s="19">
        <v>111.295</v>
      </c>
      <c r="I59" s="140">
        <v>162.726</v>
      </c>
      <c r="J59" s="247">
        <f t="shared" si="14"/>
        <v>5.8735399072192343E-4</v>
      </c>
      <c r="K59" s="215">
        <f t="shared" si="15"/>
        <v>8.9829056673072696E-4</v>
      </c>
      <c r="L59" s="52">
        <f t="shared" ref="L59:L60" si="30">(I59-H59)/H59</f>
        <v>0.46211420099734934</v>
      </c>
      <c r="N59" s="27">
        <f t="shared" si="26"/>
        <v>7.5428668248051522</v>
      </c>
      <c r="O59" s="152">
        <f t="shared" si="27"/>
        <v>7.6888111888111883</v>
      </c>
      <c r="P59" s="52">
        <f t="shared" si="28"/>
        <v>1.9348659786235334E-2</v>
      </c>
    </row>
    <row r="60" spans="1:16" ht="20.100000000000001" customHeight="1" x14ac:dyDescent="0.25">
      <c r="A60" s="38" t="s">
        <v>201</v>
      </c>
      <c r="B60" s="19">
        <v>198.95999999999998</v>
      </c>
      <c r="C60" s="140">
        <v>238.73</v>
      </c>
      <c r="D60" s="247">
        <f t="shared" si="12"/>
        <v>4.6350176374581714E-4</v>
      </c>
      <c r="E60" s="215">
        <f t="shared" si="13"/>
        <v>5.8500758355870181E-4</v>
      </c>
      <c r="F60" s="52">
        <f t="shared" si="29"/>
        <v>0.19988942501005236</v>
      </c>
      <c r="H60" s="19">
        <v>118.11399999999998</v>
      </c>
      <c r="I60" s="140">
        <v>119.89</v>
      </c>
      <c r="J60" s="247">
        <f t="shared" si="14"/>
        <v>6.2334093409523563E-4</v>
      </c>
      <c r="K60" s="215">
        <f t="shared" si="15"/>
        <v>6.6182451510727756E-4</v>
      </c>
      <c r="L60" s="52">
        <f t="shared" si="30"/>
        <v>1.5036320842576029E-2</v>
      </c>
      <c r="N60" s="27">
        <f t="shared" si="23"/>
        <v>5.9365701648572564</v>
      </c>
      <c r="O60" s="152">
        <f t="shared" si="24"/>
        <v>5.0219913710049013</v>
      </c>
      <c r="P60" s="52">
        <f t="shared" si="25"/>
        <v>-0.15405844931580051</v>
      </c>
    </row>
    <row r="61" spans="1:16" ht="20.100000000000001" customHeight="1" thickBot="1" x14ac:dyDescent="0.3">
      <c r="A61" s="8" t="s">
        <v>17</v>
      </c>
      <c r="B61" s="19">
        <f>B62-SUM(B39:B60)</f>
        <v>982.9199999999837</v>
      </c>
      <c r="C61" s="140">
        <f>C62-SUM(C39:C60)</f>
        <v>388.0899999999674</v>
      </c>
      <c r="D61" s="247">
        <f t="shared" si="12"/>
        <v>2.2898328991808963E-3</v>
      </c>
      <c r="E61" s="215">
        <f t="shared" si="13"/>
        <v>9.5101408747655305E-4</v>
      </c>
      <c r="F61" s="52">
        <f t="shared" ref="F61" si="31">(C61-B61)/B61</f>
        <v>-0.60516623936843905</v>
      </c>
      <c r="H61" s="19">
        <f>H62-SUM(H39:H60)</f>
        <v>443.63899999993737</v>
      </c>
      <c r="I61" s="140">
        <f>I62-SUM(I39:I60)</f>
        <v>296.65199999994365</v>
      </c>
      <c r="J61" s="247">
        <f t="shared" si="14"/>
        <v>2.3412834097654577E-3</v>
      </c>
      <c r="K61" s="215">
        <f t="shared" si="15"/>
        <v>1.6375975148516708E-3</v>
      </c>
      <c r="L61" s="52">
        <f t="shared" ref="L61" si="32">(I61-H61)/H61</f>
        <v>-0.3313211868208486</v>
      </c>
      <c r="N61" s="27">
        <f t="shared" si="16"/>
        <v>4.5134802425420659</v>
      </c>
      <c r="O61" s="152">
        <f t="shared" si="17"/>
        <v>7.6438970341922898</v>
      </c>
      <c r="P61" s="52">
        <f t="shared" ref="P61" si="33">(O61-N61)/N61</f>
        <v>0.69357050954700139</v>
      </c>
    </row>
    <row r="62" spans="1:16" ht="26.25" customHeight="1" thickBot="1" x14ac:dyDescent="0.3">
      <c r="A62" s="12" t="s">
        <v>18</v>
      </c>
      <c r="B62" s="17">
        <v>429254.03000000014</v>
      </c>
      <c r="C62" s="145">
        <v>408080.17999999988</v>
      </c>
      <c r="D62" s="253">
        <f>SUM(D39:D61)</f>
        <v>0.99999999999999956</v>
      </c>
      <c r="E62" s="254">
        <f>SUM(E39:E61)</f>
        <v>1</v>
      </c>
      <c r="F62" s="57">
        <f t="shared" si="18"/>
        <v>-4.9327084943151869E-2</v>
      </c>
      <c r="G62" s="1"/>
      <c r="H62" s="17">
        <v>189485.38999999993</v>
      </c>
      <c r="I62" s="145">
        <v>181150.739</v>
      </c>
      <c r="J62" s="253">
        <f>SUM(J39:J61)</f>
        <v>1</v>
      </c>
      <c r="K62" s="254">
        <f>SUM(K39:K61)</f>
        <v>0.99999999999999967</v>
      </c>
      <c r="L62" s="57">
        <f t="shared" si="19"/>
        <v>-4.3985718371215475E-2</v>
      </c>
      <c r="M62" s="1"/>
      <c r="N62" s="29">
        <f t="shared" si="16"/>
        <v>4.4142949572308003</v>
      </c>
      <c r="O62" s="146">
        <f t="shared" si="17"/>
        <v>4.4390967235899588</v>
      </c>
      <c r="P62" s="57">
        <f t="shared" si="8"/>
        <v>5.618511358995641E-3</v>
      </c>
    </row>
    <row r="64" spans="1:16" ht="15.75" thickBot="1" x14ac:dyDescent="0.3"/>
    <row r="65" spans="1:16" x14ac:dyDescent="0.25">
      <c r="A65" s="362" t="s">
        <v>15</v>
      </c>
      <c r="B65" s="356" t="s">
        <v>1</v>
      </c>
      <c r="C65" s="347"/>
      <c r="D65" s="356" t="s">
        <v>104</v>
      </c>
      <c r="E65" s="347"/>
      <c r="F65" s="130" t="s">
        <v>0</v>
      </c>
      <c r="H65" s="365" t="s">
        <v>19</v>
      </c>
      <c r="I65" s="366"/>
      <c r="J65" s="356" t="s">
        <v>104</v>
      </c>
      <c r="K65" s="352"/>
      <c r="L65" s="130" t="s">
        <v>0</v>
      </c>
      <c r="N65" s="346" t="s">
        <v>22</v>
      </c>
      <c r="O65" s="347"/>
      <c r="P65" s="130" t="s">
        <v>0</v>
      </c>
    </row>
    <row r="66" spans="1:16" x14ac:dyDescent="0.25">
      <c r="A66" s="363"/>
      <c r="B66" s="357" t="str">
        <f>B5</f>
        <v>jan-nov</v>
      </c>
      <c r="C66" s="349"/>
      <c r="D66" s="357" t="str">
        <f>B5</f>
        <v>jan-nov</v>
      </c>
      <c r="E66" s="349"/>
      <c r="F66" s="131" t="str">
        <f>F37</f>
        <v>2022/2021</v>
      </c>
      <c r="H66" s="344" t="str">
        <f>B5</f>
        <v>jan-nov</v>
      </c>
      <c r="I66" s="349"/>
      <c r="J66" s="357" t="str">
        <f>B5</f>
        <v>jan-nov</v>
      </c>
      <c r="K66" s="345"/>
      <c r="L66" s="131" t="str">
        <f>L37</f>
        <v>2022/2021</v>
      </c>
      <c r="N66" s="344" t="str">
        <f>B5</f>
        <v>jan-nov</v>
      </c>
      <c r="O66" s="345"/>
      <c r="P66" s="131" t="str">
        <f>P37</f>
        <v>2022/2021</v>
      </c>
    </row>
    <row r="67" spans="1:16" ht="19.5" customHeight="1" thickBot="1" x14ac:dyDescent="0.3">
      <c r="A67" s="364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154</v>
      </c>
      <c r="B68" s="39">
        <v>80373.8</v>
      </c>
      <c r="C68" s="147">
        <v>58918.119999999995</v>
      </c>
      <c r="D68" s="247">
        <f>B68/$B$96</f>
        <v>0.4723379487879879</v>
      </c>
      <c r="E68" s="246">
        <f>C68/$C$96</f>
        <v>0.41708521049494079</v>
      </c>
      <c r="F68" s="61">
        <f t="shared" ref="F68:F94" si="34">(C68-B68)/B68</f>
        <v>-0.26694868228203728</v>
      </c>
      <c r="H68" s="19">
        <v>46665.123999999996</v>
      </c>
      <c r="I68" s="147">
        <v>35992.931000000004</v>
      </c>
      <c r="J68" s="245">
        <f>H68/$H$96</f>
        <v>0.38401580134622848</v>
      </c>
      <c r="K68" s="246">
        <f>I68/$I$96</f>
        <v>0.3141314265115685</v>
      </c>
      <c r="L68" s="61">
        <f t="shared" ref="L68:L82" si="35">(I68-H68)/H68</f>
        <v>-0.22869741008295602</v>
      </c>
      <c r="N68" s="41">
        <f t="shared" ref="N68:N96" si="36">(H68/B68)*10</f>
        <v>5.8060119093535443</v>
      </c>
      <c r="O68" s="149">
        <f t="shared" ref="O68:O96" si="37">(I68/C68)*10</f>
        <v>6.1089747941719805</v>
      </c>
      <c r="P68" s="61">
        <f t="shared" si="8"/>
        <v>5.2180892762269393E-2</v>
      </c>
    </row>
    <row r="69" spans="1:16" ht="20.100000000000001" customHeight="1" x14ac:dyDescent="0.25">
      <c r="A69" s="38" t="s">
        <v>153</v>
      </c>
      <c r="B69" s="19">
        <v>39447.51</v>
      </c>
      <c r="C69" s="140">
        <v>32977.08</v>
      </c>
      <c r="D69" s="247">
        <f t="shared" ref="D69:D95" si="38">B69/$B$96</f>
        <v>0.23182375299156743</v>
      </c>
      <c r="E69" s="215">
        <f t="shared" ref="E69:E95" si="39">C69/$C$96</f>
        <v>0.23344689805629412</v>
      </c>
      <c r="F69" s="52">
        <f t="shared" si="34"/>
        <v>-0.16402632257397234</v>
      </c>
      <c r="H69" s="19">
        <v>36427.079999999994</v>
      </c>
      <c r="I69" s="140">
        <v>34757.526000000005</v>
      </c>
      <c r="J69" s="214">
        <f t="shared" ref="J69:J96" si="40">H69/$H$96</f>
        <v>0.2997650733104914</v>
      </c>
      <c r="K69" s="215">
        <f t="shared" ref="K69:K96" si="41">I69/$I$96</f>
        <v>0.30334932224310746</v>
      </c>
      <c r="L69" s="52">
        <f t="shared" si="35"/>
        <v>-4.5832770565194615E-2</v>
      </c>
      <c r="N69" s="40">
        <f t="shared" si="36"/>
        <v>9.2343166907112746</v>
      </c>
      <c r="O69" s="143">
        <f t="shared" si="37"/>
        <v>10.539904078832937</v>
      </c>
      <c r="P69" s="52">
        <f t="shared" si="8"/>
        <v>0.1413842985734875</v>
      </c>
    </row>
    <row r="70" spans="1:16" ht="20.100000000000001" customHeight="1" x14ac:dyDescent="0.25">
      <c r="A70" s="38" t="s">
        <v>156</v>
      </c>
      <c r="B70" s="19">
        <v>11970.29</v>
      </c>
      <c r="C70" s="140">
        <v>10883.159999999998</v>
      </c>
      <c r="D70" s="247">
        <f t="shared" si="38"/>
        <v>7.034658340152343E-2</v>
      </c>
      <c r="E70" s="215">
        <f t="shared" si="39"/>
        <v>7.7042598770125717E-2</v>
      </c>
      <c r="F70" s="52">
        <f t="shared" si="34"/>
        <v>-9.0819019422253164E-2</v>
      </c>
      <c r="H70" s="19">
        <v>10993.578000000001</v>
      </c>
      <c r="I70" s="140">
        <v>11186.663999999999</v>
      </c>
      <c r="J70" s="214">
        <f t="shared" si="40"/>
        <v>9.0468154875839799E-2</v>
      </c>
      <c r="K70" s="215">
        <f t="shared" si="41"/>
        <v>9.7632580137072142E-2</v>
      </c>
      <c r="L70" s="52">
        <f t="shared" si="35"/>
        <v>1.7563526633457959E-2</v>
      </c>
      <c r="N70" s="40">
        <f t="shared" si="36"/>
        <v>9.1840531850105549</v>
      </c>
      <c r="O70" s="143">
        <f t="shared" si="37"/>
        <v>10.278874885603081</v>
      </c>
      <c r="P70" s="52">
        <f t="shared" si="8"/>
        <v>0.11920898959725129</v>
      </c>
    </row>
    <row r="71" spans="1:16" ht="20.100000000000001" customHeight="1" x14ac:dyDescent="0.25">
      <c r="A71" s="38" t="s">
        <v>160</v>
      </c>
      <c r="B71" s="19">
        <v>656.45</v>
      </c>
      <c r="C71" s="140">
        <v>2083.42</v>
      </c>
      <c r="D71" s="247">
        <f t="shared" si="38"/>
        <v>3.8578024988475683E-3</v>
      </c>
      <c r="E71" s="215">
        <f t="shared" si="39"/>
        <v>1.474866593247323E-2</v>
      </c>
      <c r="F71" s="52">
        <f t="shared" si="34"/>
        <v>2.1737679945159569</v>
      </c>
      <c r="H71" s="19">
        <v>1874.653</v>
      </c>
      <c r="I71" s="140">
        <v>5822.8779999999997</v>
      </c>
      <c r="J71" s="214">
        <f t="shared" si="40"/>
        <v>1.5426860840252162E-2</v>
      </c>
      <c r="K71" s="215">
        <f t="shared" si="41"/>
        <v>5.0819672689140782E-2</v>
      </c>
      <c r="L71" s="52">
        <f t="shared" si="35"/>
        <v>2.1061097707148999</v>
      </c>
      <c r="N71" s="40">
        <f t="shared" si="36"/>
        <v>28.557437733262244</v>
      </c>
      <c r="O71" s="143">
        <f t="shared" si="37"/>
        <v>27.948651736087776</v>
      </c>
      <c r="P71" s="52">
        <f t="shared" si="8"/>
        <v>-2.1317948860145309E-2</v>
      </c>
    </row>
    <row r="72" spans="1:16" ht="20.100000000000001" customHeight="1" x14ac:dyDescent="0.25">
      <c r="A72" s="38" t="s">
        <v>158</v>
      </c>
      <c r="B72" s="19">
        <v>6886.56</v>
      </c>
      <c r="C72" s="140">
        <v>6411.1200000000008</v>
      </c>
      <c r="D72" s="247">
        <f t="shared" si="38"/>
        <v>4.0470695980598236E-2</v>
      </c>
      <c r="E72" s="215">
        <f t="shared" si="39"/>
        <v>4.5384736218812227E-2</v>
      </c>
      <c r="F72" s="52">
        <f t="shared" si="34"/>
        <v>-6.9038823447410552E-2</v>
      </c>
      <c r="H72" s="19">
        <v>4648.9859999999999</v>
      </c>
      <c r="I72" s="140">
        <v>4227.344000000001</v>
      </c>
      <c r="J72" s="214">
        <f t="shared" si="40"/>
        <v>3.825735219812975E-2</v>
      </c>
      <c r="K72" s="215">
        <f t="shared" si="41"/>
        <v>3.6894511343772481E-2</v>
      </c>
      <c r="L72" s="52">
        <f t="shared" si="35"/>
        <v>-9.0695476389905008E-2</v>
      </c>
      <c r="N72" s="40">
        <f t="shared" si="36"/>
        <v>6.7508102739248619</v>
      </c>
      <c r="O72" s="143">
        <f t="shared" si="37"/>
        <v>6.5937683275309151</v>
      </c>
      <c r="P72" s="52">
        <f t="shared" ref="P72:P76" si="42">(O72-N72)/N72</f>
        <v>-2.3262681074081488E-2</v>
      </c>
    </row>
    <row r="73" spans="1:16" ht="20.100000000000001" customHeight="1" x14ac:dyDescent="0.25">
      <c r="A73" s="38" t="s">
        <v>163</v>
      </c>
      <c r="B73" s="19">
        <v>3771.0499999999997</v>
      </c>
      <c r="C73" s="140">
        <v>3607.61</v>
      </c>
      <c r="D73" s="247">
        <f t="shared" si="38"/>
        <v>2.2161575311568468E-2</v>
      </c>
      <c r="E73" s="215">
        <f t="shared" si="39"/>
        <v>2.5538506256371614E-2</v>
      </c>
      <c r="F73" s="52">
        <f t="shared" si="34"/>
        <v>-4.3340714124713173E-2</v>
      </c>
      <c r="H73" s="19">
        <v>3393.9379999999996</v>
      </c>
      <c r="I73" s="140">
        <v>3444.442</v>
      </c>
      <c r="J73" s="214">
        <f t="shared" si="40"/>
        <v>2.7929333709461823E-2</v>
      </c>
      <c r="K73" s="215">
        <f t="shared" si="41"/>
        <v>3.006166624764068E-2</v>
      </c>
      <c r="L73" s="52">
        <f t="shared" si="35"/>
        <v>1.4880648968838077E-2</v>
      </c>
      <c r="N73" s="40">
        <f t="shared" si="36"/>
        <v>8.9999814375306606</v>
      </c>
      <c r="O73" s="143">
        <f t="shared" si="37"/>
        <v>9.5477116428882276</v>
      </c>
      <c r="P73" s="52">
        <f t="shared" si="42"/>
        <v>6.0859037227953286E-2</v>
      </c>
    </row>
    <row r="74" spans="1:16" ht="20.100000000000001" customHeight="1" x14ac:dyDescent="0.25">
      <c r="A74" s="38" t="s">
        <v>155</v>
      </c>
      <c r="B74" s="19">
        <v>7023.6500000000015</v>
      </c>
      <c r="C74" s="140">
        <v>5942.59</v>
      </c>
      <c r="D74" s="247">
        <f t="shared" si="38"/>
        <v>4.1276341718380266E-2</v>
      </c>
      <c r="E74" s="215">
        <f t="shared" si="39"/>
        <v>4.2067981820111205E-2</v>
      </c>
      <c r="F74" s="52">
        <f t="shared" si="34"/>
        <v>-0.15391712286346859</v>
      </c>
      <c r="H74" s="19">
        <v>3189.3110000000001</v>
      </c>
      <c r="I74" s="140">
        <v>2950.26</v>
      </c>
      <c r="J74" s="214">
        <f t="shared" si="40"/>
        <v>2.6245420871641559E-2</v>
      </c>
      <c r="K74" s="215">
        <f t="shared" si="41"/>
        <v>2.5748649988521916E-2</v>
      </c>
      <c r="L74" s="52">
        <f t="shared" si="35"/>
        <v>-7.4953806637232903E-2</v>
      </c>
      <c r="N74" s="40">
        <f t="shared" si="36"/>
        <v>4.5408170965238863</v>
      </c>
      <c r="O74" s="143">
        <f t="shared" si="37"/>
        <v>4.9646029761433992</v>
      </c>
      <c r="P74" s="52">
        <f t="shared" si="42"/>
        <v>9.332811047243722E-2</v>
      </c>
    </row>
    <row r="75" spans="1:16" ht="20.100000000000001" customHeight="1" x14ac:dyDescent="0.25">
      <c r="A75" s="38" t="s">
        <v>166</v>
      </c>
      <c r="B75" s="19">
        <v>556.46</v>
      </c>
      <c r="C75" s="140">
        <v>1420.0900000000001</v>
      </c>
      <c r="D75" s="247">
        <f t="shared" si="38"/>
        <v>3.2701847490421475E-3</v>
      </c>
      <c r="E75" s="215">
        <f t="shared" si="39"/>
        <v>1.0052909640900975E-2</v>
      </c>
      <c r="F75" s="52">
        <f t="shared" si="34"/>
        <v>1.5520073320634009</v>
      </c>
      <c r="H75" s="19">
        <v>381.553</v>
      </c>
      <c r="I75" s="140">
        <v>1814.4839999999999</v>
      </c>
      <c r="J75" s="214">
        <f t="shared" si="40"/>
        <v>3.1398691033384489E-3</v>
      </c>
      <c r="K75" s="215">
        <f t="shared" si="41"/>
        <v>1.5836066457116726E-2</v>
      </c>
      <c r="L75" s="52">
        <f t="shared" si="35"/>
        <v>3.7555228238278824</v>
      </c>
      <c r="N75" s="40">
        <f t="shared" si="36"/>
        <v>6.8567911440175386</v>
      </c>
      <c r="O75" s="143">
        <f t="shared" si="37"/>
        <v>12.777246512544977</v>
      </c>
      <c r="P75" s="52">
        <f t="shared" si="42"/>
        <v>0.8634440285807683</v>
      </c>
    </row>
    <row r="76" spans="1:16" ht="20.100000000000001" customHeight="1" x14ac:dyDescent="0.25">
      <c r="A76" s="38" t="s">
        <v>159</v>
      </c>
      <c r="B76" s="19">
        <v>2120.4300000000003</v>
      </c>
      <c r="C76" s="140">
        <v>1647.4999999999998</v>
      </c>
      <c r="D76" s="247">
        <f t="shared" si="38"/>
        <v>1.2461269179116993E-2</v>
      </c>
      <c r="E76" s="215">
        <f t="shared" si="39"/>
        <v>1.1662759848590127E-2</v>
      </c>
      <c r="F76" s="52">
        <f t="shared" si="34"/>
        <v>-0.22303495045816199</v>
      </c>
      <c r="H76" s="19">
        <v>1947.289</v>
      </c>
      <c r="I76" s="140">
        <v>1674.3410000000001</v>
      </c>
      <c r="J76" s="214">
        <f t="shared" si="40"/>
        <v>1.6024595708514479E-2</v>
      </c>
      <c r="K76" s="215">
        <f t="shared" si="41"/>
        <v>1.4612956271796984E-2</v>
      </c>
      <c r="L76" s="52">
        <f t="shared" si="35"/>
        <v>-0.14016820307617403</v>
      </c>
      <c r="N76" s="40">
        <f t="shared" si="36"/>
        <v>9.1834627882080504</v>
      </c>
      <c r="O76" s="143">
        <f t="shared" si="37"/>
        <v>10.162919575113811</v>
      </c>
      <c r="P76" s="52">
        <f t="shared" si="42"/>
        <v>0.10665440798251224</v>
      </c>
    </row>
    <row r="77" spans="1:16" ht="20.100000000000001" customHeight="1" x14ac:dyDescent="0.25">
      <c r="A77" s="38" t="s">
        <v>161</v>
      </c>
      <c r="B77" s="19">
        <v>925.99</v>
      </c>
      <c r="C77" s="140">
        <v>1832.6</v>
      </c>
      <c r="D77" s="247">
        <f t="shared" si="38"/>
        <v>5.4418257840016145E-3</v>
      </c>
      <c r="E77" s="215">
        <f t="shared" si="39"/>
        <v>1.2973094809424138E-2</v>
      </c>
      <c r="F77" s="52">
        <f t="shared" si="34"/>
        <v>0.9790710482834587</v>
      </c>
      <c r="H77" s="19">
        <v>601.75900000000001</v>
      </c>
      <c r="I77" s="140">
        <v>1275.0440000000001</v>
      </c>
      <c r="J77" s="214">
        <f t="shared" si="40"/>
        <v>4.9519843685040914E-3</v>
      </c>
      <c r="K77" s="215">
        <f t="shared" si="41"/>
        <v>1.112805707834731E-2</v>
      </c>
      <c r="L77" s="52">
        <f t="shared" si="35"/>
        <v>1.1188615375922921</v>
      </c>
      <c r="N77" s="40">
        <f t="shared" ref="N77:N78" si="43">(H77/B77)*10</f>
        <v>6.4985475005129647</v>
      </c>
      <c r="O77" s="143">
        <f t="shared" ref="O77:O78" si="44">(I77/C77)*10</f>
        <v>6.9575684819382309</v>
      </c>
      <c r="P77" s="52">
        <f t="shared" ref="P77:P78" si="45">(O77-N77)/N77</f>
        <v>7.0634396592320542E-2</v>
      </c>
    </row>
    <row r="78" spans="1:16" ht="20.100000000000001" customHeight="1" x14ac:dyDescent="0.25">
      <c r="A78" s="38" t="s">
        <v>215</v>
      </c>
      <c r="B78" s="19">
        <v>717.98</v>
      </c>
      <c r="C78" s="140">
        <v>879.04000000000008</v>
      </c>
      <c r="D78" s="247">
        <f t="shared" si="38"/>
        <v>4.2193998600389623E-3</v>
      </c>
      <c r="E78" s="215">
        <f t="shared" si="39"/>
        <v>6.2227814369072336E-3</v>
      </c>
      <c r="F78" s="52">
        <f t="shared" si="34"/>
        <v>0.2243237973202597</v>
      </c>
      <c r="H78" s="19">
        <v>668.93000000000006</v>
      </c>
      <c r="I78" s="140">
        <v>1046.3330000000001</v>
      </c>
      <c r="J78" s="214">
        <f t="shared" si="40"/>
        <v>5.5047467567970604E-3</v>
      </c>
      <c r="K78" s="215">
        <f t="shared" si="41"/>
        <v>9.1319619926515296E-3</v>
      </c>
      <c r="L78" s="52">
        <f t="shared" si="35"/>
        <v>0.56418907807991869</v>
      </c>
      <c r="N78" s="40">
        <f t="shared" si="43"/>
        <v>9.3168333379759893</v>
      </c>
      <c r="O78" s="143">
        <f t="shared" si="44"/>
        <v>11.903132963232617</v>
      </c>
      <c r="P78" s="52">
        <f t="shared" si="45"/>
        <v>0.27759427816688637</v>
      </c>
    </row>
    <row r="79" spans="1:16" ht="20.100000000000001" customHeight="1" x14ac:dyDescent="0.25">
      <c r="A79" s="38" t="s">
        <v>213</v>
      </c>
      <c r="B79" s="19">
        <v>785.80999999999983</v>
      </c>
      <c r="C79" s="140">
        <v>1321.1200000000001</v>
      </c>
      <c r="D79" s="247">
        <f t="shared" si="38"/>
        <v>4.6180208418301573E-3</v>
      </c>
      <c r="E79" s="215">
        <f t="shared" si="39"/>
        <v>9.35229456216655E-3</v>
      </c>
      <c r="F79" s="52">
        <f t="shared" si="34"/>
        <v>0.68122065130247822</v>
      </c>
      <c r="H79" s="19">
        <v>514.94800000000009</v>
      </c>
      <c r="I79" s="140">
        <v>1019.8770000000002</v>
      </c>
      <c r="J79" s="214">
        <f t="shared" si="40"/>
        <v>4.2376008445115824E-3</v>
      </c>
      <c r="K79" s="215">
        <f t="shared" si="41"/>
        <v>8.9010649584591751E-3</v>
      </c>
      <c r="L79" s="52">
        <f t="shared" ref="L79:L80" si="46">(I79-H79)/H79</f>
        <v>0.98054366654497149</v>
      </c>
      <c r="N79" s="40">
        <f t="shared" ref="N79:N80" si="47">(H79/B79)*10</f>
        <v>6.5530853514208296</v>
      </c>
      <c r="O79" s="143">
        <f t="shared" ref="O79:O80" si="48">(I79/C79)*10</f>
        <v>7.7197907835775714</v>
      </c>
      <c r="P79" s="52">
        <f t="shared" ref="P79:P80" si="49">(O79-N79)/N79</f>
        <v>0.17803910213130042</v>
      </c>
    </row>
    <row r="80" spans="1:16" ht="20.100000000000001" customHeight="1" x14ac:dyDescent="0.25">
      <c r="A80" s="38" t="s">
        <v>195</v>
      </c>
      <c r="B80" s="19">
        <v>2971.11</v>
      </c>
      <c r="C80" s="140">
        <v>2184.9499999999998</v>
      </c>
      <c r="D80" s="247">
        <f t="shared" si="38"/>
        <v>1.7460515777821612E-2</v>
      </c>
      <c r="E80" s="215">
        <f t="shared" si="39"/>
        <v>1.5467403418013352E-2</v>
      </c>
      <c r="F80" s="52">
        <f t="shared" si="34"/>
        <v>-0.26460144525110152</v>
      </c>
      <c r="H80" s="19">
        <v>1900.357</v>
      </c>
      <c r="I80" s="140">
        <v>954.899</v>
      </c>
      <c r="J80" s="214">
        <f t="shared" si="40"/>
        <v>1.5638383735976244E-2</v>
      </c>
      <c r="K80" s="215">
        <f t="shared" si="41"/>
        <v>8.3339638287437661E-3</v>
      </c>
      <c r="L80" s="52">
        <f t="shared" si="46"/>
        <v>-0.49751599304762212</v>
      </c>
      <c r="N80" s="40">
        <f t="shared" si="47"/>
        <v>6.3961179491839744</v>
      </c>
      <c r="O80" s="143">
        <f t="shared" si="48"/>
        <v>4.3703471475319802</v>
      </c>
      <c r="P80" s="52">
        <f t="shared" si="49"/>
        <v>-0.31671880002000979</v>
      </c>
    </row>
    <row r="81" spans="1:16" ht="20.100000000000001" customHeight="1" x14ac:dyDescent="0.25">
      <c r="A81" s="38" t="s">
        <v>218</v>
      </c>
      <c r="B81" s="19">
        <v>1153.3399999999999</v>
      </c>
      <c r="C81" s="140">
        <v>939.31000000000006</v>
      </c>
      <c r="D81" s="247">
        <f t="shared" si="38"/>
        <v>6.7779083464404814E-3</v>
      </c>
      <c r="E81" s="215">
        <f t="shared" si="39"/>
        <v>6.6494366940086152E-3</v>
      </c>
      <c r="F81" s="52">
        <f t="shared" si="34"/>
        <v>-0.1855740718261743</v>
      </c>
      <c r="H81" s="19">
        <v>1105.4479999999999</v>
      </c>
      <c r="I81" s="140">
        <v>805.74699999999996</v>
      </c>
      <c r="J81" s="214">
        <f t="shared" si="40"/>
        <v>9.0969328521785468E-3</v>
      </c>
      <c r="K81" s="215">
        <f t="shared" si="41"/>
        <v>7.0322268146880496E-3</v>
      </c>
      <c r="L81" s="52">
        <f t="shared" si="35"/>
        <v>-0.27111270724629288</v>
      </c>
      <c r="N81" s="40">
        <f t="shared" ref="N81" si="50">(H81/B81)*10</f>
        <v>9.5847538453534948</v>
      </c>
      <c r="O81" s="143">
        <f t="shared" ref="O81" si="51">(I81/C81)*10</f>
        <v>8.5780732665467205</v>
      </c>
      <c r="P81" s="52">
        <f t="shared" ref="P81" si="52">(O81-N81)/N81</f>
        <v>-0.10502936173940386</v>
      </c>
    </row>
    <row r="82" spans="1:16" ht="20.100000000000001" customHeight="1" x14ac:dyDescent="0.25">
      <c r="A82" s="38" t="s">
        <v>232</v>
      </c>
      <c r="B82" s="19">
        <v>810.51</v>
      </c>
      <c r="C82" s="140">
        <v>991.87</v>
      </c>
      <c r="D82" s="247">
        <f t="shared" si="38"/>
        <v>4.7631769416420786E-3</v>
      </c>
      <c r="E82" s="215">
        <f t="shared" si="39"/>
        <v>7.0215123587381431E-3</v>
      </c>
      <c r="F82" s="52">
        <f t="shared" si="34"/>
        <v>0.22376034842259815</v>
      </c>
      <c r="H82" s="19">
        <v>583.93399999999997</v>
      </c>
      <c r="I82" s="140">
        <v>788.95800000000008</v>
      </c>
      <c r="J82" s="214">
        <f t="shared" si="40"/>
        <v>4.8052991982472518E-3</v>
      </c>
      <c r="K82" s="215">
        <f t="shared" si="41"/>
        <v>6.8856993612916393E-3</v>
      </c>
      <c r="L82" s="52">
        <f t="shared" si="35"/>
        <v>0.35110817318395593</v>
      </c>
      <c r="N82" s="40">
        <f t="shared" ref="N82" si="53">(H82/B82)*10</f>
        <v>7.2045255456441009</v>
      </c>
      <c r="O82" s="143">
        <f t="shared" ref="O82" si="54">(I82/C82)*10</f>
        <v>7.9542480365370469</v>
      </c>
      <c r="P82" s="52">
        <f t="shared" ref="P82" si="55">(O82-N82)/N82</f>
        <v>0.10406271532290322</v>
      </c>
    </row>
    <row r="83" spans="1:16" ht="20.100000000000001" customHeight="1" x14ac:dyDescent="0.25">
      <c r="A83" s="38" t="s">
        <v>209</v>
      </c>
      <c r="B83" s="19">
        <v>506.54</v>
      </c>
      <c r="C83" s="140">
        <v>653.34999999999991</v>
      </c>
      <c r="D83" s="247">
        <f t="shared" si="38"/>
        <v>2.9768166315275301E-3</v>
      </c>
      <c r="E83" s="215">
        <f t="shared" si="39"/>
        <v>4.6251072212906584E-3</v>
      </c>
      <c r="F83" s="52">
        <f t="shared" si="34"/>
        <v>0.28982903620641981</v>
      </c>
      <c r="H83" s="19">
        <v>578.04899999999998</v>
      </c>
      <c r="I83" s="140">
        <v>719.80200000000002</v>
      </c>
      <c r="J83" s="214">
        <f t="shared" si="40"/>
        <v>4.7568704618118239E-3</v>
      </c>
      <c r="K83" s="215">
        <f t="shared" si="41"/>
        <v>6.2821343742714367E-3</v>
      </c>
      <c r="L83" s="52">
        <f t="shared" ref="L83" si="56">(I83-H83)/H83</f>
        <v>0.24522661573672827</v>
      </c>
      <c r="N83" s="40">
        <f t="shared" ref="N83" si="57">(H83/B83)*10</f>
        <v>11.411714770797962</v>
      </c>
      <c r="O83" s="143">
        <f t="shared" ref="O83" si="58">(I83/C83)*10</f>
        <v>11.017096502640239</v>
      </c>
      <c r="P83" s="52">
        <f t="shared" ref="P83" si="59">(O83-N83)/N83</f>
        <v>-3.4580102647459476E-2</v>
      </c>
    </row>
    <row r="84" spans="1:16" ht="20.100000000000001" customHeight="1" x14ac:dyDescent="0.25">
      <c r="A84" s="38" t="s">
        <v>197</v>
      </c>
      <c r="B84" s="19">
        <v>1914.5399999999997</v>
      </c>
      <c r="C84" s="140">
        <v>884.05</v>
      </c>
      <c r="D84" s="247">
        <f t="shared" si="38"/>
        <v>1.125130199732443E-2</v>
      </c>
      <c r="E84" s="215">
        <f t="shared" si="39"/>
        <v>6.2582475533511997E-3</v>
      </c>
      <c r="F84" s="52">
        <f t="shared" si="34"/>
        <v>-0.53824417353515719</v>
      </c>
      <c r="H84" s="19">
        <v>1211.6190000000001</v>
      </c>
      <c r="I84" s="140">
        <v>668.98400000000004</v>
      </c>
      <c r="J84" s="214">
        <f t="shared" si="40"/>
        <v>9.9706333408932143E-3</v>
      </c>
      <c r="K84" s="215">
        <f t="shared" si="41"/>
        <v>5.8386158724727123E-3</v>
      </c>
      <c r="L84" s="52">
        <f t="shared" ref="L84:L94" si="60">(I84-H84)/H84</f>
        <v>-0.44785943436014131</v>
      </c>
      <c r="N84" s="40">
        <f t="shared" ref="N84:N90" si="61">(H84/B84)*10</f>
        <v>6.3285123319439673</v>
      </c>
      <c r="O84" s="143">
        <f t="shared" ref="O84:O90" si="62">(I84/C84)*10</f>
        <v>7.5672642950059394</v>
      </c>
      <c r="P84" s="52">
        <f t="shared" ref="P84:P90" si="63">(O84-N84)/N84</f>
        <v>0.19574141568931053</v>
      </c>
    </row>
    <row r="85" spans="1:16" ht="20.100000000000001" customHeight="1" x14ac:dyDescent="0.25">
      <c r="A85" s="38" t="s">
        <v>233</v>
      </c>
      <c r="B85" s="19">
        <v>347.53000000000003</v>
      </c>
      <c r="C85" s="140">
        <v>359.15</v>
      </c>
      <c r="D85" s="247">
        <f t="shared" si="38"/>
        <v>2.0423522011188901E-3</v>
      </c>
      <c r="E85" s="215">
        <f t="shared" si="39"/>
        <v>2.5424462516668552E-3</v>
      </c>
      <c r="F85" s="52">
        <f t="shared" si="34"/>
        <v>3.343596236296132E-2</v>
      </c>
      <c r="H85" s="19">
        <v>398.06699999999995</v>
      </c>
      <c r="I85" s="140">
        <v>397.75300000000004</v>
      </c>
      <c r="J85" s="214">
        <f t="shared" si="40"/>
        <v>3.2757658159118814E-3</v>
      </c>
      <c r="K85" s="215">
        <f t="shared" si="41"/>
        <v>3.4714237995581939E-3</v>
      </c>
      <c r="L85" s="52">
        <f t="shared" si="60"/>
        <v>-7.8881193366922586E-4</v>
      </c>
      <c r="N85" s="40">
        <f t="shared" si="61"/>
        <v>11.454176617845938</v>
      </c>
      <c r="O85" s="143">
        <f t="shared" si="62"/>
        <v>11.074843380203259</v>
      </c>
      <c r="P85" s="52">
        <f t="shared" si="63"/>
        <v>-3.311746014564395E-2</v>
      </c>
    </row>
    <row r="86" spans="1:16" ht="20.100000000000001" customHeight="1" x14ac:dyDescent="0.25">
      <c r="A86" s="38" t="s">
        <v>214</v>
      </c>
      <c r="B86" s="19">
        <v>1661.1199999999997</v>
      </c>
      <c r="C86" s="140">
        <v>723.18000000000006</v>
      </c>
      <c r="D86" s="247">
        <f t="shared" si="38"/>
        <v>9.7620121667844791E-3</v>
      </c>
      <c r="E86" s="215">
        <f t="shared" si="39"/>
        <v>5.1194383413070768E-3</v>
      </c>
      <c r="F86" s="52">
        <f t="shared" si="34"/>
        <v>-0.56464313234444219</v>
      </c>
      <c r="H86" s="19">
        <v>840.1339999999999</v>
      </c>
      <c r="I86" s="140">
        <v>377.69299999999998</v>
      </c>
      <c r="J86" s="214">
        <f t="shared" si="40"/>
        <v>6.9136156425559335E-3</v>
      </c>
      <c r="K86" s="215">
        <f t="shared" si="41"/>
        <v>3.2963484100095608E-3</v>
      </c>
      <c r="L86" s="52">
        <f t="shared" si="60"/>
        <v>-0.55043719216220266</v>
      </c>
      <c r="N86" s="40">
        <f t="shared" si="61"/>
        <v>5.0576358119822773</v>
      </c>
      <c r="O86" s="143">
        <f t="shared" si="62"/>
        <v>5.222669321607345</v>
      </c>
      <c r="P86" s="52">
        <f t="shared" si="63"/>
        <v>3.2630564113390534E-2</v>
      </c>
    </row>
    <row r="87" spans="1:16" ht="20.100000000000001" customHeight="1" x14ac:dyDescent="0.25">
      <c r="A87" s="38" t="s">
        <v>222</v>
      </c>
      <c r="B87" s="19">
        <v>103.02000000000001</v>
      </c>
      <c r="C87" s="140">
        <v>377.10999999999996</v>
      </c>
      <c r="D87" s="247">
        <f t="shared" si="38"/>
        <v>6.0542434828437272E-4</v>
      </c>
      <c r="E87" s="215">
        <f t="shared" si="39"/>
        <v>2.6695862619130943E-3</v>
      </c>
      <c r="F87" s="52">
        <f t="shared" si="34"/>
        <v>2.6605513492525712</v>
      </c>
      <c r="H87" s="19">
        <v>63.737000000000009</v>
      </c>
      <c r="I87" s="140">
        <v>374.44399999999996</v>
      </c>
      <c r="J87" s="214">
        <f t="shared" si="40"/>
        <v>5.2450337709173496E-4</v>
      </c>
      <c r="K87" s="215">
        <f t="shared" si="41"/>
        <v>3.2679924807651182E-3</v>
      </c>
      <c r="L87" s="52">
        <f t="shared" si="60"/>
        <v>4.8748293769709887</v>
      </c>
      <c r="N87" s="40">
        <f t="shared" si="61"/>
        <v>6.1868569209862168</v>
      </c>
      <c r="O87" s="143">
        <f t="shared" si="62"/>
        <v>9.9293044469783354</v>
      </c>
      <c r="P87" s="52">
        <f t="shared" si="63"/>
        <v>0.60490287294304412</v>
      </c>
    </row>
    <row r="88" spans="1:16" ht="20.100000000000001" customHeight="1" x14ac:dyDescent="0.25">
      <c r="A88" s="38" t="s">
        <v>157</v>
      </c>
      <c r="B88" s="19">
        <v>497.34999999999997</v>
      </c>
      <c r="C88" s="140">
        <v>516.01</v>
      </c>
      <c r="D88" s="247">
        <f t="shared" si="38"/>
        <v>2.9228091595732164E-3</v>
      </c>
      <c r="E88" s="215">
        <f t="shared" si="39"/>
        <v>3.6528684124254884E-3</v>
      </c>
      <c r="F88" s="52">
        <f t="shared" si="34"/>
        <v>3.7518849904493869E-2</v>
      </c>
      <c r="H88" s="19">
        <v>266.41000000000003</v>
      </c>
      <c r="I88" s="140">
        <v>335.97800000000001</v>
      </c>
      <c r="J88" s="214">
        <f t="shared" si="40"/>
        <v>2.19233639316267E-3</v>
      </c>
      <c r="K88" s="215">
        <f t="shared" si="41"/>
        <v>2.9322771300982339E-3</v>
      </c>
      <c r="L88" s="52">
        <f t="shared" si="60"/>
        <v>0.26113133891370438</v>
      </c>
      <c r="N88" s="40">
        <f t="shared" si="61"/>
        <v>5.3565899266110399</v>
      </c>
      <c r="O88" s="143">
        <f t="shared" si="62"/>
        <v>6.511075366756458</v>
      </c>
      <c r="P88" s="52">
        <f t="shared" si="63"/>
        <v>0.21552619408292614</v>
      </c>
    </row>
    <row r="89" spans="1:16" ht="20.100000000000001" customHeight="1" x14ac:dyDescent="0.25">
      <c r="A89" s="38" t="s">
        <v>234</v>
      </c>
      <c r="B89" s="19">
        <v>397.21999999999997</v>
      </c>
      <c r="C89" s="140">
        <v>317.22999999999996</v>
      </c>
      <c r="D89" s="247">
        <f t="shared" si="38"/>
        <v>2.3343686626433558E-3</v>
      </c>
      <c r="E89" s="215">
        <f t="shared" si="39"/>
        <v>2.2456918402235181E-3</v>
      </c>
      <c r="F89" s="52">
        <f t="shared" si="34"/>
        <v>-0.20137455314435329</v>
      </c>
      <c r="H89" s="19">
        <v>434.529</v>
      </c>
      <c r="I89" s="140">
        <v>325.59499999999997</v>
      </c>
      <c r="J89" s="214">
        <f t="shared" si="40"/>
        <v>3.5758182522599817E-3</v>
      </c>
      <c r="K89" s="215">
        <f t="shared" si="41"/>
        <v>2.8416585972127172E-3</v>
      </c>
      <c r="L89" s="52">
        <f t="shared" si="60"/>
        <v>-0.25069443006105468</v>
      </c>
      <c r="N89" s="40">
        <f t="shared" si="61"/>
        <v>10.93925280700871</v>
      </c>
      <c r="O89" s="143">
        <f t="shared" si="62"/>
        <v>10.263688806228918</v>
      </c>
      <c r="P89" s="52">
        <f t="shared" si="63"/>
        <v>-6.1755954698017604E-2</v>
      </c>
    </row>
    <row r="90" spans="1:16" ht="20.100000000000001" customHeight="1" x14ac:dyDescent="0.25">
      <c r="A90" s="38" t="s">
        <v>235</v>
      </c>
      <c r="B90" s="19">
        <v>419.48</v>
      </c>
      <c r="C90" s="140">
        <v>542.96</v>
      </c>
      <c r="D90" s="247">
        <f t="shared" si="38"/>
        <v>2.4651854554293214E-3</v>
      </c>
      <c r="E90" s="215">
        <f t="shared" si="39"/>
        <v>3.8436492184464317E-3</v>
      </c>
      <c r="F90" s="52">
        <f t="shared" si="34"/>
        <v>0.29436445122532662</v>
      </c>
      <c r="H90" s="19">
        <v>197.30399999999997</v>
      </c>
      <c r="I90" s="140">
        <v>288.274</v>
      </c>
      <c r="J90" s="214">
        <f t="shared" si="40"/>
        <v>1.6236505375795479E-3</v>
      </c>
      <c r="K90" s="215">
        <f t="shared" si="41"/>
        <v>2.5159363333371182E-3</v>
      </c>
      <c r="L90" s="52">
        <f t="shared" si="60"/>
        <v>0.46106515833434719</v>
      </c>
      <c r="N90" s="40">
        <f t="shared" si="61"/>
        <v>4.7035377133593963</v>
      </c>
      <c r="O90" s="143">
        <f t="shared" si="62"/>
        <v>5.3093045528215699</v>
      </c>
      <c r="P90" s="52">
        <f t="shared" si="63"/>
        <v>0.12878962099987462</v>
      </c>
    </row>
    <row r="91" spans="1:16" ht="20.100000000000001" customHeight="1" x14ac:dyDescent="0.25">
      <c r="A91" s="38" t="s">
        <v>216</v>
      </c>
      <c r="B91" s="19">
        <v>397.21999999999997</v>
      </c>
      <c r="C91" s="140">
        <v>335.59999999999997</v>
      </c>
      <c r="D91" s="247">
        <f t="shared" si="38"/>
        <v>2.3343686626433558E-3</v>
      </c>
      <c r="E91" s="215">
        <f t="shared" si="39"/>
        <v>2.3757342671847322E-3</v>
      </c>
      <c r="F91" s="52">
        <f t="shared" si="34"/>
        <v>-0.15512814057701024</v>
      </c>
      <c r="H91" s="19">
        <v>296.565</v>
      </c>
      <c r="I91" s="140">
        <v>279.15299999999996</v>
      </c>
      <c r="J91" s="214">
        <f t="shared" si="40"/>
        <v>2.4404873782451378E-3</v>
      </c>
      <c r="K91" s="215">
        <f t="shared" si="41"/>
        <v>2.4363320148888088E-3</v>
      </c>
      <c r="L91" s="52">
        <f t="shared" si="60"/>
        <v>-5.8712255323453658E-2</v>
      </c>
      <c r="N91" s="40">
        <f t="shared" ref="N91:N94" si="64">(H91/B91)*10</f>
        <v>7.466013795881377</v>
      </c>
      <c r="O91" s="143">
        <f t="shared" ref="O91:O94" si="65">(I91/C91)*10</f>
        <v>8.318027413587604</v>
      </c>
      <c r="P91" s="52">
        <f t="shared" ref="P91:P94" si="66">(O91-N91)/N91</f>
        <v>0.11411894499528515</v>
      </c>
    </row>
    <row r="92" spans="1:16" ht="20.100000000000001" customHeight="1" x14ac:dyDescent="0.25">
      <c r="A92" s="38" t="s">
        <v>169</v>
      </c>
      <c r="B92" s="19">
        <v>200.37</v>
      </c>
      <c r="C92" s="140">
        <v>440.16999999999996</v>
      </c>
      <c r="D92" s="247">
        <f t="shared" si="38"/>
        <v>1.1775274380289242E-3</v>
      </c>
      <c r="E92" s="215">
        <f t="shared" si="39"/>
        <v>3.1159921108066257E-3</v>
      </c>
      <c r="F92" s="52">
        <f t="shared" si="34"/>
        <v>1.1967859459999</v>
      </c>
      <c r="H92" s="19">
        <v>112.94</v>
      </c>
      <c r="I92" s="140">
        <v>247.089</v>
      </c>
      <c r="J92" s="214">
        <f t="shared" si="40"/>
        <v>9.2940382209298416E-4</v>
      </c>
      <c r="K92" s="215">
        <f t="shared" si="41"/>
        <v>2.1564906743859495E-3</v>
      </c>
      <c r="L92" s="52">
        <f t="shared" si="60"/>
        <v>1.1877899769789269</v>
      </c>
      <c r="N92" s="40">
        <f t="shared" si="64"/>
        <v>5.6365723411688373</v>
      </c>
      <c r="O92" s="143">
        <f t="shared" si="65"/>
        <v>5.6134902424063435</v>
      </c>
      <c r="P92" s="52">
        <f t="shared" si="66"/>
        <v>-4.0950594377907566E-3</v>
      </c>
    </row>
    <row r="93" spans="1:16" ht="20.100000000000001" customHeight="1" x14ac:dyDescent="0.25">
      <c r="A93" s="38" t="s">
        <v>227</v>
      </c>
      <c r="B93" s="19">
        <v>494.14</v>
      </c>
      <c r="C93" s="140">
        <v>567.9</v>
      </c>
      <c r="D93" s="247">
        <f t="shared" si="38"/>
        <v>2.9039447433628412E-3</v>
      </c>
      <c r="E93" s="215">
        <f t="shared" si="39"/>
        <v>4.0202011034988364E-3</v>
      </c>
      <c r="F93" s="52">
        <f t="shared" si="34"/>
        <v>0.14926943781114663</v>
      </c>
      <c r="H93" s="19">
        <v>208.05699999999996</v>
      </c>
      <c r="I93" s="140">
        <v>240.077</v>
      </c>
      <c r="J93" s="214">
        <f t="shared" si="40"/>
        <v>1.7121389322932528E-3</v>
      </c>
      <c r="K93" s="215">
        <f t="shared" si="41"/>
        <v>2.0952928363243833E-3</v>
      </c>
      <c r="L93" s="52">
        <f t="shared" si="60"/>
        <v>0.15390013313659259</v>
      </c>
      <c r="N93" s="40">
        <f t="shared" si="64"/>
        <v>4.2104869065447028</v>
      </c>
      <c r="O93" s="143">
        <f t="shared" si="65"/>
        <v>4.2274520162000346</v>
      </c>
      <c r="P93" s="52">
        <f t="shared" si="66"/>
        <v>4.0292512557066904E-3</v>
      </c>
    </row>
    <row r="94" spans="1:16" ht="20.100000000000001" customHeight="1" x14ac:dyDescent="0.25">
      <c r="A94" s="38" t="s">
        <v>236</v>
      </c>
      <c r="B94" s="19">
        <v>117.04999999999998</v>
      </c>
      <c r="C94" s="140">
        <v>162.23000000000002</v>
      </c>
      <c r="D94" s="247">
        <f t="shared" si="38"/>
        <v>6.8787536368361307E-4</v>
      </c>
      <c r="E94" s="215">
        <f t="shared" si="39"/>
        <v>1.148436740659652E-3</v>
      </c>
      <c r="F94" s="52">
        <f t="shared" si="34"/>
        <v>0.385988893635199</v>
      </c>
      <c r="H94" s="19">
        <v>154.36099999999999</v>
      </c>
      <c r="I94" s="140">
        <v>219.73499999999999</v>
      </c>
      <c r="J94" s="214">
        <f t="shared" si="40"/>
        <v>1.270264772287012E-3</v>
      </c>
      <c r="K94" s="215">
        <f t="shared" ref="K94" si="67">I94/$I$96</f>
        <v>1.9177562673214775E-3</v>
      </c>
      <c r="L94" s="52">
        <f t="shared" si="60"/>
        <v>0.42351371136491728</v>
      </c>
      <c r="N94" s="40">
        <f t="shared" si="64"/>
        <v>13.187612131567708</v>
      </c>
      <c r="O94" s="143">
        <f t="shared" si="65"/>
        <v>13.544658817727914</v>
      </c>
      <c r="P94" s="52">
        <f t="shared" si="66"/>
        <v>2.707440002011658E-2</v>
      </c>
    </row>
    <row r="95" spans="1:16" ht="20.100000000000001" customHeight="1" thickBot="1" x14ac:dyDescent="0.3">
      <c r="A95" s="8" t="s">
        <v>17</v>
      </c>
      <c r="B95" s="19">
        <f>B96-SUM(B68:B94)</f>
        <v>2935.1199999999371</v>
      </c>
      <c r="C95" s="142">
        <f>C96-SUM(C68:C94)</f>
        <v>3343.0699999999488</v>
      </c>
      <c r="D95" s="247">
        <f t="shared" si="38"/>
        <v>1.7249010999188408E-2</v>
      </c>
      <c r="E95" s="215">
        <f t="shared" si="39"/>
        <v>2.3665810359347863E-2</v>
      </c>
      <c r="F95" s="52">
        <f>(C95-B95)/B95</f>
        <v>0.13898920657418448</v>
      </c>
      <c r="H95" s="19">
        <f>H96-SUM(H68:H94)</f>
        <v>1860.0999999999185</v>
      </c>
      <c r="I95" s="142">
        <f>I96-SUM(I68:I94)</f>
        <v>2342.9060000000027</v>
      </c>
      <c r="J95" s="214">
        <f t="shared" si="40"/>
        <v>1.5307101553701826E-2</v>
      </c>
      <c r="K95" s="215">
        <f t="shared" si="41"/>
        <v>2.0447915285435179E-2</v>
      </c>
      <c r="L95" s="52">
        <f>(I95-H95)/H95</f>
        <v>0.2595591634858907</v>
      </c>
      <c r="N95" s="40">
        <f t="shared" si="36"/>
        <v>6.3373899533918827</v>
      </c>
      <c r="O95" s="143">
        <f t="shared" si="37"/>
        <v>7.008246910773746</v>
      </c>
      <c r="P95" s="52">
        <f>(O95-N95)/N95</f>
        <v>0.10585697934254602</v>
      </c>
    </row>
    <row r="96" spans="1:16" ht="26.25" customHeight="1" thickBot="1" x14ac:dyDescent="0.3">
      <c r="A96" s="12" t="s">
        <v>18</v>
      </c>
      <c r="B96" s="17">
        <v>170161.63999999993</v>
      </c>
      <c r="C96" s="145">
        <v>141261.58999999994</v>
      </c>
      <c r="D96" s="243">
        <f>SUM(D68:D95)</f>
        <v>1</v>
      </c>
      <c r="E96" s="244">
        <f>SUM(E68:E95)</f>
        <v>1.0000000000000002</v>
      </c>
      <c r="F96" s="57">
        <f>(C96-B96)/B96</f>
        <v>-0.16983880738337973</v>
      </c>
      <c r="G96" s="1"/>
      <c r="H96" s="17">
        <v>121518.75999999995</v>
      </c>
      <c r="I96" s="145">
        <v>114579.21100000001</v>
      </c>
      <c r="J96" s="255">
        <f t="shared" si="40"/>
        <v>1</v>
      </c>
      <c r="K96" s="244">
        <f t="shared" si="41"/>
        <v>1</v>
      </c>
      <c r="L96" s="57">
        <f>(I96-H96)/H96</f>
        <v>-5.7106812149827268E-2</v>
      </c>
      <c r="M96" s="1"/>
      <c r="N96" s="37">
        <f t="shared" si="36"/>
        <v>7.1413721682513165</v>
      </c>
      <c r="O96" s="150">
        <f t="shared" si="37"/>
        <v>8.1111370047583407</v>
      </c>
      <c r="P96" s="57">
        <f>(O96-N96)/N96</f>
        <v>0.13579530847283752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M13" sqref="M13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148</v>
      </c>
    </row>
    <row r="2" spans="1:18" ht="15.75" thickBot="1" x14ac:dyDescent="0.3"/>
    <row r="3" spans="1:18" x14ac:dyDescent="0.25">
      <c r="A3" s="335" t="s">
        <v>16</v>
      </c>
      <c r="B3" s="353"/>
      <c r="C3" s="353"/>
      <c r="D3" s="356" t="s">
        <v>1</v>
      </c>
      <c r="E3" s="347"/>
      <c r="F3" s="356" t="s">
        <v>104</v>
      </c>
      <c r="G3" s="347"/>
      <c r="H3" s="130" t="s">
        <v>0</v>
      </c>
      <c r="J3" s="348" t="s">
        <v>19</v>
      </c>
      <c r="K3" s="347"/>
      <c r="L3" s="359" t="s">
        <v>104</v>
      </c>
      <c r="M3" s="360"/>
      <c r="N3" s="130" t="s">
        <v>0</v>
      </c>
      <c r="P3" s="346" t="s">
        <v>22</v>
      </c>
      <c r="Q3" s="347"/>
      <c r="R3" s="130" t="s">
        <v>0</v>
      </c>
    </row>
    <row r="4" spans="1:18" x14ac:dyDescent="0.25">
      <c r="A4" s="354"/>
      <c r="B4" s="355"/>
      <c r="C4" s="355"/>
      <c r="D4" s="357" t="s">
        <v>179</v>
      </c>
      <c r="E4" s="349"/>
      <c r="F4" s="357" t="str">
        <f>D4</f>
        <v>jan-nov</v>
      </c>
      <c r="G4" s="349"/>
      <c r="H4" s="131" t="s">
        <v>138</v>
      </c>
      <c r="J4" s="344" t="str">
        <f>D4</f>
        <v>jan-nov</v>
      </c>
      <c r="K4" s="349"/>
      <c r="L4" s="350" t="str">
        <f>D4</f>
        <v>jan-nov</v>
      </c>
      <c r="M4" s="351"/>
      <c r="N4" s="131" t="str">
        <f>H4</f>
        <v>2022/2021</v>
      </c>
      <c r="P4" s="344" t="str">
        <f>D4</f>
        <v>jan-nov</v>
      </c>
      <c r="Q4" s="345"/>
      <c r="R4" s="131" t="str">
        <f>N4</f>
        <v>2022/2021</v>
      </c>
    </row>
    <row r="5" spans="1:18" ht="19.5" customHeight="1" thickBot="1" x14ac:dyDescent="0.3">
      <c r="A5" s="336"/>
      <c r="B5" s="361"/>
      <c r="C5" s="361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15126.460000000008</v>
      </c>
      <c r="E6" s="147">
        <v>12373.870000000015</v>
      </c>
      <c r="F6" s="247">
        <f>D6/D8</f>
        <v>0.60531432689741216</v>
      </c>
      <c r="G6" s="246">
        <f>E6/E8</f>
        <v>0.5800551559775986</v>
      </c>
      <c r="H6" s="165">
        <f>(E6-D6)/D6</f>
        <v>-0.18197185593985582</v>
      </c>
      <c r="I6" s="1"/>
      <c r="J6" s="19">
        <v>6656.88</v>
      </c>
      <c r="K6" s="147">
        <v>6422.7030000000013</v>
      </c>
      <c r="L6" s="247">
        <f>J6/J8</f>
        <v>0.42445777841029936</v>
      </c>
      <c r="M6" s="246">
        <f>K6/K8</f>
        <v>0.41525642348570851</v>
      </c>
      <c r="N6" s="165">
        <f>(K6-J6)/J6</f>
        <v>-3.517819158524696E-2</v>
      </c>
      <c r="P6" s="27">
        <f t="shared" ref="P6:Q8" si="0">(J6/D6)*10</f>
        <v>4.4008181689569117</v>
      </c>
      <c r="Q6" s="152">
        <f t="shared" si="0"/>
        <v>5.1905369944891886</v>
      </c>
      <c r="R6" s="165">
        <f>(Q6-P6)/P6</f>
        <v>0.17944818331802542</v>
      </c>
    </row>
    <row r="7" spans="1:18" ht="24" customHeight="1" thickBot="1" x14ac:dyDescent="0.3">
      <c r="A7" s="161" t="s">
        <v>21</v>
      </c>
      <c r="B7" s="1"/>
      <c r="C7" s="1"/>
      <c r="D7" s="117">
        <v>9862.9700000000084</v>
      </c>
      <c r="E7" s="140">
        <v>8958.3599999999988</v>
      </c>
      <c r="F7" s="247">
        <f>D7/D8</f>
        <v>0.3946856731025879</v>
      </c>
      <c r="G7" s="215">
        <f>E7/E8</f>
        <v>0.41994484402240145</v>
      </c>
      <c r="H7" s="55">
        <f t="shared" ref="H7:H8" si="1">(E7-D7)/D7</f>
        <v>-9.171780913862751E-2</v>
      </c>
      <c r="J7" s="19">
        <v>9026.3760000000038</v>
      </c>
      <c r="K7" s="140">
        <v>9044.132999999998</v>
      </c>
      <c r="L7" s="247">
        <f>J7/J8</f>
        <v>0.57554222158970059</v>
      </c>
      <c r="M7" s="215">
        <f>K7/K8</f>
        <v>0.58474357651429154</v>
      </c>
      <c r="N7" s="102">
        <f t="shared" ref="N7:N8" si="2">(K7-J7)/J7</f>
        <v>1.9672346908653198E-3</v>
      </c>
      <c r="P7" s="27">
        <f t="shared" si="0"/>
        <v>9.1517828808158157</v>
      </c>
      <c r="Q7" s="152">
        <f t="shared" si="0"/>
        <v>10.095746319638861</v>
      </c>
      <c r="R7" s="102">
        <f t="shared" ref="R7:R8" si="3">(Q7-P7)/P7</f>
        <v>0.10314530524995344</v>
      </c>
    </row>
    <row r="8" spans="1:18" ht="26.25" customHeight="1" thickBot="1" x14ac:dyDescent="0.3">
      <c r="A8" s="12" t="s">
        <v>12</v>
      </c>
      <c r="B8" s="162"/>
      <c r="C8" s="162"/>
      <c r="D8" s="163">
        <v>24989.430000000015</v>
      </c>
      <c r="E8" s="145">
        <v>21332.230000000014</v>
      </c>
      <c r="F8" s="243">
        <f>SUM(F6:F7)</f>
        <v>1</v>
      </c>
      <c r="G8" s="244">
        <f>SUM(G6:G7)</f>
        <v>1</v>
      </c>
      <c r="H8" s="164">
        <f t="shared" si="1"/>
        <v>-0.1463498767278805</v>
      </c>
      <c r="I8" s="1"/>
      <c r="J8" s="17">
        <v>15683.256000000005</v>
      </c>
      <c r="K8" s="145">
        <v>15466.835999999999</v>
      </c>
      <c r="L8" s="243">
        <f>SUM(L6:L7)</f>
        <v>1</v>
      </c>
      <c r="M8" s="244">
        <f>SUM(M6:M7)</f>
        <v>1</v>
      </c>
      <c r="N8" s="164">
        <f t="shared" si="2"/>
        <v>-1.3799430424396915E-2</v>
      </c>
      <c r="O8" s="1"/>
      <c r="P8" s="29">
        <f t="shared" si="0"/>
        <v>6.2759558741435857</v>
      </c>
      <c r="Q8" s="146">
        <f t="shared" si="0"/>
        <v>7.2504543594363966</v>
      </c>
      <c r="R8" s="164">
        <f t="shared" si="3"/>
        <v>0.15527491028221904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Q75" sqref="Q75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149</v>
      </c>
    </row>
    <row r="3" spans="1:16" ht="8.25" customHeight="1" thickBot="1" x14ac:dyDescent="0.3"/>
    <row r="4" spans="1:16" x14ac:dyDescent="0.25">
      <c r="A4" s="362" t="s">
        <v>3</v>
      </c>
      <c r="B4" s="356" t="s">
        <v>1</v>
      </c>
      <c r="C4" s="347"/>
      <c r="D4" s="356" t="s">
        <v>104</v>
      </c>
      <c r="E4" s="347"/>
      <c r="F4" s="130" t="s">
        <v>0</v>
      </c>
      <c r="H4" s="365" t="s">
        <v>19</v>
      </c>
      <c r="I4" s="366"/>
      <c r="J4" s="356" t="s">
        <v>104</v>
      </c>
      <c r="K4" s="352"/>
      <c r="L4" s="130" t="s">
        <v>0</v>
      </c>
      <c r="N4" s="346" t="s">
        <v>22</v>
      </c>
      <c r="O4" s="347"/>
      <c r="P4" s="130" t="s">
        <v>0</v>
      </c>
    </row>
    <row r="5" spans="1:16" x14ac:dyDescent="0.25">
      <c r="A5" s="363"/>
      <c r="B5" s="357" t="s">
        <v>179</v>
      </c>
      <c r="C5" s="349"/>
      <c r="D5" s="357" t="str">
        <f>B5</f>
        <v>jan-nov</v>
      </c>
      <c r="E5" s="349"/>
      <c r="F5" s="131" t="s">
        <v>138</v>
      </c>
      <c r="H5" s="344" t="str">
        <f>B5</f>
        <v>jan-nov</v>
      </c>
      <c r="I5" s="349"/>
      <c r="J5" s="357" t="str">
        <f>B5</f>
        <v>jan-nov</v>
      </c>
      <c r="K5" s="345"/>
      <c r="L5" s="131" t="str">
        <f>F5</f>
        <v>2022/2021</v>
      </c>
      <c r="N5" s="344" t="str">
        <f>B5</f>
        <v>jan-nov</v>
      </c>
      <c r="O5" s="345"/>
      <c r="P5" s="131" t="str">
        <f>L5</f>
        <v>2022/2021</v>
      </c>
    </row>
    <row r="6" spans="1:16" ht="19.5" customHeight="1" thickBot="1" x14ac:dyDescent="0.3">
      <c r="A6" s="364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2256.63</v>
      </c>
      <c r="C7" s="147">
        <v>2058.7000000000003</v>
      </c>
      <c r="D7" s="247">
        <f>B7/$B$33</f>
        <v>9.0303380269177808E-2</v>
      </c>
      <c r="E7" s="246">
        <f t="shared" ref="E7:E32" si="0">C7/$C$33</f>
        <v>9.650655369832413E-2</v>
      </c>
      <c r="F7" s="52">
        <f>(C7-B7)/B7</f>
        <v>-8.7710435472363582E-2</v>
      </c>
      <c r="H7" s="39">
        <v>2640.9869999999996</v>
      </c>
      <c r="I7" s="147">
        <v>3474.9049999999997</v>
      </c>
      <c r="J7" s="247">
        <f>H7/$H$33</f>
        <v>0.16839532556249789</v>
      </c>
      <c r="K7" s="246">
        <f>I7/$I$33</f>
        <v>0.22466812216797283</v>
      </c>
      <c r="L7" s="52">
        <f>(I7-H7)/H7</f>
        <v>0.3157599791290151</v>
      </c>
      <c r="N7" s="27">
        <f t="shared" ref="N7:N33" si="1">(H7/B7)*10</f>
        <v>11.703234469097723</v>
      </c>
      <c r="O7" s="151">
        <f t="shared" ref="O7:O32" si="2">(I7/C7)*10</f>
        <v>16.879122747364839</v>
      </c>
      <c r="P7" s="61">
        <f>(O7-N7)/N7</f>
        <v>0.44226135022194074</v>
      </c>
    </row>
    <row r="8" spans="1:16" ht="20.100000000000001" customHeight="1" x14ac:dyDescent="0.25">
      <c r="A8" s="8" t="s">
        <v>185</v>
      </c>
      <c r="B8" s="19">
        <v>6528.38</v>
      </c>
      <c r="C8" s="140">
        <v>5256.5599999999995</v>
      </c>
      <c r="D8" s="247">
        <f t="shared" ref="D8:D32" si="3">B8/$B$33</f>
        <v>0.26124565466279143</v>
      </c>
      <c r="E8" s="215">
        <f t="shared" si="0"/>
        <v>0.24641399422376384</v>
      </c>
      <c r="F8" s="52">
        <f t="shared" ref="F8:F18" si="4">(C8-B8)/B8</f>
        <v>-0.19481402736973041</v>
      </c>
      <c r="H8" s="19">
        <v>2451.5039999999999</v>
      </c>
      <c r="I8" s="140">
        <v>2121.3029999999999</v>
      </c>
      <c r="J8" s="247">
        <f t="shared" ref="J8:J32" si="5">H8/$H$33</f>
        <v>0.15631345939899208</v>
      </c>
      <c r="K8" s="215">
        <f t="shared" ref="K8:K32" si="6">I8/$I$33</f>
        <v>0.13715170963214457</v>
      </c>
      <c r="L8" s="52">
        <f t="shared" ref="L8:L33" si="7">(I8-H8)/H8</f>
        <v>-0.1346932332152018</v>
      </c>
      <c r="N8" s="27">
        <f t="shared" si="1"/>
        <v>3.7551490568870074</v>
      </c>
      <c r="O8" s="152">
        <f t="shared" si="2"/>
        <v>4.0355346462325166</v>
      </c>
      <c r="P8" s="52">
        <f t="shared" ref="P8:P65" si="8">(O8-N8)/N8</f>
        <v>7.4666966636458068E-2</v>
      </c>
    </row>
    <row r="9" spans="1:16" ht="20.100000000000001" customHeight="1" x14ac:dyDescent="0.25">
      <c r="A9" s="8" t="s">
        <v>154</v>
      </c>
      <c r="B9" s="19">
        <v>2720.3200000000006</v>
      </c>
      <c r="C9" s="140">
        <v>1588.5499999999997</v>
      </c>
      <c r="D9" s="247">
        <f t="shared" si="3"/>
        <v>0.10885882551142625</v>
      </c>
      <c r="E9" s="215">
        <f t="shared" si="0"/>
        <v>7.4467132597014013E-2</v>
      </c>
      <c r="F9" s="52">
        <f t="shared" si="4"/>
        <v>-0.41604296553346687</v>
      </c>
      <c r="H9" s="19">
        <v>2184.5140000000001</v>
      </c>
      <c r="I9" s="140">
        <v>1440.8219999999999</v>
      </c>
      <c r="J9" s="247">
        <f t="shared" si="5"/>
        <v>0.13928957099214598</v>
      </c>
      <c r="K9" s="215">
        <f t="shared" si="6"/>
        <v>9.3155574934653734E-2</v>
      </c>
      <c r="L9" s="52">
        <f t="shared" si="7"/>
        <v>-0.34043819357532162</v>
      </c>
      <c r="N9" s="27">
        <f t="shared" si="1"/>
        <v>8.0303567227384995</v>
      </c>
      <c r="O9" s="152">
        <f t="shared" si="2"/>
        <v>9.0700450095999514</v>
      </c>
      <c r="P9" s="52">
        <f t="shared" si="8"/>
        <v>0.12946975119019358</v>
      </c>
    </row>
    <row r="10" spans="1:16" ht="20.100000000000001" customHeight="1" x14ac:dyDescent="0.25">
      <c r="A10" s="8" t="s">
        <v>161</v>
      </c>
      <c r="B10" s="19">
        <v>1538.8599999999997</v>
      </c>
      <c r="C10" s="140">
        <v>2047.76</v>
      </c>
      <c r="D10" s="247">
        <f t="shared" si="3"/>
        <v>6.1580436208428908E-2</v>
      </c>
      <c r="E10" s="215">
        <f t="shared" si="0"/>
        <v>9.5993714674930883E-2</v>
      </c>
      <c r="F10" s="52">
        <f t="shared" si="4"/>
        <v>0.33069934886864327</v>
      </c>
      <c r="H10" s="19">
        <v>898.00900000000001</v>
      </c>
      <c r="I10" s="140">
        <v>1252.3379999999997</v>
      </c>
      <c r="J10" s="247">
        <f t="shared" si="5"/>
        <v>5.7259092117096066E-2</v>
      </c>
      <c r="K10" s="215">
        <f t="shared" si="6"/>
        <v>8.0969242836737898E-2</v>
      </c>
      <c r="L10" s="52">
        <f t="shared" si="7"/>
        <v>0.39457176932525145</v>
      </c>
      <c r="N10" s="27">
        <f t="shared" si="1"/>
        <v>5.8355470933028366</v>
      </c>
      <c r="O10" s="152">
        <f t="shared" si="2"/>
        <v>6.1156483181622834</v>
      </c>
      <c r="P10" s="52">
        <f t="shared" si="8"/>
        <v>4.7999137078493438E-2</v>
      </c>
    </row>
    <row r="11" spans="1:16" ht="20.100000000000001" customHeight="1" x14ac:dyDescent="0.25">
      <c r="A11" s="8" t="s">
        <v>186</v>
      </c>
      <c r="B11" s="19">
        <v>3235.0199999999995</v>
      </c>
      <c r="C11" s="140">
        <v>2536.0199999999995</v>
      </c>
      <c r="D11" s="247">
        <f t="shared" si="3"/>
        <v>0.12945553379969049</v>
      </c>
      <c r="E11" s="215">
        <f t="shared" si="0"/>
        <v>0.11888208593288187</v>
      </c>
      <c r="F11" s="52">
        <f t="shared" si="4"/>
        <v>-0.2160728527180667</v>
      </c>
      <c r="H11" s="19">
        <v>1461.7689999999998</v>
      </c>
      <c r="I11" s="140">
        <v>1180.4839999999999</v>
      </c>
      <c r="J11" s="247">
        <f t="shared" si="5"/>
        <v>9.3205709324645294E-2</v>
      </c>
      <c r="K11" s="215">
        <f t="shared" si="6"/>
        <v>7.6323560940324192E-2</v>
      </c>
      <c r="L11" s="52">
        <f t="shared" si="7"/>
        <v>-0.19242780494045222</v>
      </c>
      <c r="N11" s="27">
        <f t="shared" si="1"/>
        <v>4.5185779376943573</v>
      </c>
      <c r="O11" s="152">
        <f t="shared" si="2"/>
        <v>4.6548686524554226</v>
      </c>
      <c r="P11" s="52">
        <f t="shared" si="8"/>
        <v>3.016230252976642E-2</v>
      </c>
    </row>
    <row r="12" spans="1:16" ht="20.100000000000001" customHeight="1" x14ac:dyDescent="0.25">
      <c r="A12" s="8" t="s">
        <v>187</v>
      </c>
      <c r="B12" s="19">
        <v>1839.3100000000002</v>
      </c>
      <c r="C12" s="140">
        <v>1278.77</v>
      </c>
      <c r="D12" s="247">
        <f t="shared" si="3"/>
        <v>7.3603519568073386E-2</v>
      </c>
      <c r="E12" s="215">
        <f t="shared" si="0"/>
        <v>5.994544405343466E-2</v>
      </c>
      <c r="F12" s="52">
        <f t="shared" si="4"/>
        <v>-0.30475558769321109</v>
      </c>
      <c r="H12" s="19">
        <v>868.48999999999978</v>
      </c>
      <c r="I12" s="140">
        <v>775.75399999999991</v>
      </c>
      <c r="J12" s="247">
        <f t="shared" si="5"/>
        <v>5.537689367564997E-2</v>
      </c>
      <c r="K12" s="215">
        <f t="shared" si="6"/>
        <v>5.0155959499408931E-2</v>
      </c>
      <c r="L12" s="52">
        <f t="shared" si="7"/>
        <v>-0.10677843153058746</v>
      </c>
      <c r="N12" s="27">
        <f t="shared" si="1"/>
        <v>4.7218250322131654</v>
      </c>
      <c r="O12" s="152">
        <f t="shared" si="2"/>
        <v>6.0664075635180668</v>
      </c>
      <c r="P12" s="52">
        <f t="shared" si="8"/>
        <v>0.28475907559723418</v>
      </c>
    </row>
    <row r="13" spans="1:16" ht="20.100000000000001" customHeight="1" x14ac:dyDescent="0.25">
      <c r="A13" s="8" t="s">
        <v>190</v>
      </c>
      <c r="B13" s="19">
        <v>847.19999999999993</v>
      </c>
      <c r="C13" s="140">
        <v>1115.73</v>
      </c>
      <c r="D13" s="247">
        <f t="shared" si="3"/>
        <v>3.3902333906775779E-2</v>
      </c>
      <c r="E13" s="215">
        <f t="shared" si="0"/>
        <v>5.2302548772444342E-2</v>
      </c>
      <c r="F13" s="52">
        <f t="shared" si="4"/>
        <v>0.31696175637393781</v>
      </c>
      <c r="H13" s="19">
        <v>494.50900000000001</v>
      </c>
      <c r="I13" s="140">
        <v>731.97600000000011</v>
      </c>
      <c r="J13" s="247">
        <f t="shared" si="5"/>
        <v>3.1531016263459562E-2</v>
      </c>
      <c r="K13" s="215">
        <f t="shared" si="6"/>
        <v>4.7325516349950324E-2</v>
      </c>
      <c r="L13" s="52">
        <f t="shared" si="7"/>
        <v>0.4802076403058389</v>
      </c>
      <c r="N13" s="27">
        <f t="shared" si="1"/>
        <v>5.8369806421152042</v>
      </c>
      <c r="O13" s="152">
        <f t="shared" si="2"/>
        <v>6.5605119518163004</v>
      </c>
      <c r="P13" s="52">
        <f t="shared" si="8"/>
        <v>0.12395643468142513</v>
      </c>
    </row>
    <row r="14" spans="1:16" ht="20.100000000000001" customHeight="1" x14ac:dyDescent="0.25">
      <c r="A14" s="8" t="s">
        <v>158</v>
      </c>
      <c r="B14" s="19">
        <v>810.31000000000006</v>
      </c>
      <c r="C14" s="140">
        <v>883.15999999999985</v>
      </c>
      <c r="D14" s="247">
        <f t="shared" si="3"/>
        <v>3.2426109759206193E-2</v>
      </c>
      <c r="E14" s="215">
        <f t="shared" si="0"/>
        <v>4.1400266170015985E-2</v>
      </c>
      <c r="F14" s="52">
        <f t="shared" si="4"/>
        <v>8.9903863953301563E-2</v>
      </c>
      <c r="H14" s="19">
        <v>349.91899999999998</v>
      </c>
      <c r="I14" s="140">
        <v>617.58900000000006</v>
      </c>
      <c r="J14" s="247">
        <f t="shared" si="5"/>
        <v>2.2311629676898714E-2</v>
      </c>
      <c r="K14" s="215">
        <f t="shared" si="6"/>
        <v>3.992988611245378E-2</v>
      </c>
      <c r="L14" s="52">
        <f t="shared" si="7"/>
        <v>0.76494845950062751</v>
      </c>
      <c r="N14" s="27">
        <f t="shared" si="1"/>
        <v>4.3183349582258632</v>
      </c>
      <c r="O14" s="152">
        <f t="shared" si="2"/>
        <v>6.992945785588117</v>
      </c>
      <c r="P14" s="52">
        <f t="shared" si="8"/>
        <v>0.6193615949748108</v>
      </c>
    </row>
    <row r="15" spans="1:16" ht="20.100000000000001" customHeight="1" x14ac:dyDescent="0.25">
      <c r="A15" s="8" t="s">
        <v>160</v>
      </c>
      <c r="B15" s="19">
        <v>80.910000000000011</v>
      </c>
      <c r="C15" s="140">
        <v>203.25</v>
      </c>
      <c r="D15" s="247">
        <f t="shared" si="3"/>
        <v>3.2377689287030561E-3</v>
      </c>
      <c r="E15" s="215">
        <f t="shared" si="0"/>
        <v>9.527836517794909E-3</v>
      </c>
      <c r="F15" s="52">
        <f t="shared" si="4"/>
        <v>1.512050426399703</v>
      </c>
      <c r="H15" s="19">
        <v>173.601</v>
      </c>
      <c r="I15" s="140">
        <v>461.83699999999999</v>
      </c>
      <c r="J15" s="247">
        <f t="shared" si="5"/>
        <v>1.1069193794961961E-2</v>
      </c>
      <c r="K15" s="215">
        <f t="shared" si="6"/>
        <v>2.9859823948479188E-2</v>
      </c>
      <c r="L15" s="52">
        <f t="shared" si="7"/>
        <v>1.6603360579720163</v>
      </c>
      <c r="N15" s="27">
        <f t="shared" si="1"/>
        <v>21.456062291434925</v>
      </c>
      <c r="O15" s="152">
        <f t="shared" si="2"/>
        <v>22.722607626076261</v>
      </c>
      <c r="P15" s="52">
        <f t="shared" si="8"/>
        <v>5.9029719313731195E-2</v>
      </c>
    </row>
    <row r="16" spans="1:16" ht="20.100000000000001" customHeight="1" x14ac:dyDescent="0.25">
      <c r="A16" s="8" t="s">
        <v>197</v>
      </c>
      <c r="B16" s="19">
        <v>456.84999999999997</v>
      </c>
      <c r="C16" s="140">
        <v>642.5</v>
      </c>
      <c r="D16" s="247">
        <f t="shared" si="3"/>
        <v>1.8281729515239042E-2</v>
      </c>
      <c r="E16" s="215">
        <f t="shared" si="0"/>
        <v>3.0118745203853523E-2</v>
      </c>
      <c r="F16" s="52">
        <f t="shared" si="4"/>
        <v>0.4063697055926454</v>
      </c>
      <c r="H16" s="19">
        <v>1201.519</v>
      </c>
      <c r="I16" s="140">
        <v>449.988</v>
      </c>
      <c r="J16" s="247">
        <f t="shared" si="5"/>
        <v>7.6611578616073053E-2</v>
      </c>
      <c r="K16" s="215">
        <f t="shared" si="6"/>
        <v>2.9093733197921027E-2</v>
      </c>
      <c r="L16" s="52">
        <f t="shared" si="7"/>
        <v>-0.62548407474205558</v>
      </c>
      <c r="N16" s="27">
        <f t="shared" si="1"/>
        <v>26.300076611579296</v>
      </c>
      <c r="O16" s="152">
        <f t="shared" si="2"/>
        <v>7.0037042801556417</v>
      </c>
      <c r="P16" s="52">
        <f t="shared" si="8"/>
        <v>-0.73370023275627727</v>
      </c>
    </row>
    <row r="17" spans="1:16" ht="20.100000000000001" customHeight="1" x14ac:dyDescent="0.25">
      <c r="A17" s="8" t="s">
        <v>191</v>
      </c>
      <c r="B17" s="19">
        <v>338.16999999999996</v>
      </c>
      <c r="C17" s="140">
        <v>402.53</v>
      </c>
      <c r="D17" s="247">
        <f t="shared" si="3"/>
        <v>1.3532521550111386E-2</v>
      </c>
      <c r="E17" s="215">
        <f t="shared" si="0"/>
        <v>1.8869569660555887E-2</v>
      </c>
      <c r="F17" s="52">
        <f t="shared" si="4"/>
        <v>0.19031847887157352</v>
      </c>
      <c r="H17" s="19">
        <v>260.334</v>
      </c>
      <c r="I17" s="140">
        <v>403.69900000000001</v>
      </c>
      <c r="J17" s="247">
        <f t="shared" si="5"/>
        <v>1.6599486739233223E-2</v>
      </c>
      <c r="K17" s="215">
        <f t="shared" si="6"/>
        <v>2.6100942687955059E-2</v>
      </c>
      <c r="L17" s="52">
        <f t="shared" si="7"/>
        <v>0.55069641306936479</v>
      </c>
      <c r="N17" s="27">
        <f t="shared" si="1"/>
        <v>7.6983174143182431</v>
      </c>
      <c r="O17" s="152">
        <f t="shared" si="2"/>
        <v>10.029041313690906</v>
      </c>
      <c r="P17" s="52">
        <f t="shared" si="8"/>
        <v>0.30275757336761744</v>
      </c>
    </row>
    <row r="18" spans="1:16" ht="20.100000000000001" customHeight="1" x14ac:dyDescent="0.25">
      <c r="A18" s="8" t="s">
        <v>188</v>
      </c>
      <c r="B18" s="19">
        <v>452.38000000000005</v>
      </c>
      <c r="C18" s="140">
        <v>697.86</v>
      </c>
      <c r="D18" s="247">
        <f t="shared" si="3"/>
        <v>1.8102853886623266E-2</v>
      </c>
      <c r="E18" s="215">
        <f t="shared" si="0"/>
        <v>3.2713879420951317E-2</v>
      </c>
      <c r="F18" s="52">
        <f t="shared" si="4"/>
        <v>0.54264114240240491</v>
      </c>
      <c r="H18" s="19">
        <v>261.02100000000002</v>
      </c>
      <c r="I18" s="140">
        <v>372.255</v>
      </c>
      <c r="J18" s="247">
        <f t="shared" si="5"/>
        <v>1.6643291418567668E-2</v>
      </c>
      <c r="K18" s="215">
        <f t="shared" si="6"/>
        <v>2.4067947704365655E-2</v>
      </c>
      <c r="L18" s="52">
        <f t="shared" si="7"/>
        <v>0.42614962014550545</v>
      </c>
      <c r="N18" s="27">
        <f t="shared" ref="N18" si="9">(H18/B18)*10</f>
        <v>5.7699500420000884</v>
      </c>
      <c r="O18" s="152">
        <f t="shared" ref="O18" si="10">(I18/C18)*10</f>
        <v>5.3342360931992081</v>
      </c>
      <c r="P18" s="52">
        <f t="shared" ref="P18" si="11">(O18-N18)/N18</f>
        <v>-7.5514336455128991E-2</v>
      </c>
    </row>
    <row r="19" spans="1:16" ht="20.100000000000001" customHeight="1" x14ac:dyDescent="0.25">
      <c r="A19" s="8" t="s">
        <v>156</v>
      </c>
      <c r="B19" s="19">
        <v>330.02000000000004</v>
      </c>
      <c r="C19" s="140">
        <v>472.09999999999997</v>
      </c>
      <c r="D19" s="247">
        <f t="shared" si="3"/>
        <v>1.3206383659011032E-2</v>
      </c>
      <c r="E19" s="215">
        <f t="shared" si="0"/>
        <v>2.2130832078971589E-2</v>
      </c>
      <c r="F19" s="52">
        <f t="shared" ref="F19:F32" si="12">(C19-B19)/B19</f>
        <v>0.43051936246288075</v>
      </c>
      <c r="H19" s="19">
        <v>254.26000000000002</v>
      </c>
      <c r="I19" s="140">
        <v>369.92500000000007</v>
      </c>
      <c r="J19" s="247">
        <f t="shared" si="5"/>
        <v>1.6212194712628546E-2</v>
      </c>
      <c r="K19" s="215">
        <f t="shared" si="6"/>
        <v>2.3917302801943471E-2</v>
      </c>
      <c r="L19" s="52">
        <f t="shared" si="7"/>
        <v>0.45490836151970437</v>
      </c>
      <c r="N19" s="27">
        <f t="shared" si="1"/>
        <v>7.7043815526331736</v>
      </c>
      <c r="O19" s="152">
        <f t="shared" si="2"/>
        <v>7.8357339546706228</v>
      </c>
      <c r="P19" s="52">
        <f t="shared" ref="P19:P24" si="13">(O19-N19)/N19</f>
        <v>1.7049052041374576E-2</v>
      </c>
    </row>
    <row r="20" spans="1:16" ht="20.100000000000001" customHeight="1" x14ac:dyDescent="0.25">
      <c r="A20" s="8" t="s">
        <v>159</v>
      </c>
      <c r="B20" s="19">
        <v>170.95000000000002</v>
      </c>
      <c r="C20" s="140">
        <v>170.39000000000001</v>
      </c>
      <c r="D20" s="247">
        <f t="shared" si="3"/>
        <v>6.8408923292768188E-3</v>
      </c>
      <c r="E20" s="215">
        <f t="shared" si="0"/>
        <v>7.9874443506375136E-3</v>
      </c>
      <c r="F20" s="52">
        <f t="shared" si="12"/>
        <v>-3.275811640830665E-3</v>
      </c>
      <c r="H20" s="19">
        <v>196.64099999999996</v>
      </c>
      <c r="I20" s="140">
        <v>219.31100000000001</v>
      </c>
      <c r="J20" s="247">
        <f t="shared" si="5"/>
        <v>1.2538276490545067E-2</v>
      </c>
      <c r="K20" s="215">
        <f t="shared" si="6"/>
        <v>1.4179435276872402E-2</v>
      </c>
      <c r="L20" s="52">
        <f t="shared" ref="L20:L29" si="14">(I20-H20)/H20</f>
        <v>0.11528623227099155</v>
      </c>
      <c r="N20" s="27">
        <f t="shared" si="1"/>
        <v>11.502837086867501</v>
      </c>
      <c r="O20" s="152">
        <f t="shared" si="2"/>
        <v>12.871119197135981</v>
      </c>
      <c r="P20" s="52">
        <f t="shared" si="13"/>
        <v>0.1189517072992899</v>
      </c>
    </row>
    <row r="21" spans="1:16" ht="20.100000000000001" customHeight="1" x14ac:dyDescent="0.25">
      <c r="A21" s="8" t="s">
        <v>163</v>
      </c>
      <c r="B21" s="19">
        <v>202.74999999999997</v>
      </c>
      <c r="C21" s="140">
        <v>135.68</v>
      </c>
      <c r="D21" s="247">
        <f t="shared" si="3"/>
        <v>8.1134303583555115E-3</v>
      </c>
      <c r="E21" s="215">
        <f t="shared" si="0"/>
        <v>6.3603289482627957E-3</v>
      </c>
      <c r="F21" s="52">
        <f t="shared" si="12"/>
        <v>-0.3308014796547471</v>
      </c>
      <c r="H21" s="19">
        <v>171.989</v>
      </c>
      <c r="I21" s="140">
        <v>183.023</v>
      </c>
      <c r="J21" s="247">
        <f t="shared" si="5"/>
        <v>1.0966409016086962E-2</v>
      </c>
      <c r="K21" s="215">
        <f t="shared" si="6"/>
        <v>1.1833254066959786E-2</v>
      </c>
      <c r="L21" s="52">
        <f t="shared" si="14"/>
        <v>6.4155265743739379E-2</v>
      </c>
      <c r="N21" s="27">
        <f t="shared" si="1"/>
        <v>8.4828113440197299</v>
      </c>
      <c r="O21" s="152">
        <f t="shared" si="2"/>
        <v>13.489313089622641</v>
      </c>
      <c r="P21" s="52">
        <f t="shared" si="13"/>
        <v>0.59019369199250538</v>
      </c>
    </row>
    <row r="22" spans="1:16" ht="20.100000000000001" customHeight="1" x14ac:dyDescent="0.25">
      <c r="A22" s="8" t="s">
        <v>200</v>
      </c>
      <c r="B22" s="19">
        <v>411.06</v>
      </c>
      <c r="C22" s="140">
        <v>297.13000000000005</v>
      </c>
      <c r="D22" s="247">
        <f t="shared" si="3"/>
        <v>1.644935478720403E-2</v>
      </c>
      <c r="E22" s="215">
        <f t="shared" si="0"/>
        <v>1.392868912439066E-2</v>
      </c>
      <c r="F22" s="52">
        <f t="shared" si="12"/>
        <v>-0.27716148494137094</v>
      </c>
      <c r="H22" s="19">
        <v>189.505</v>
      </c>
      <c r="I22" s="140">
        <v>163.68599999999998</v>
      </c>
      <c r="J22" s="247">
        <f t="shared" si="5"/>
        <v>1.2083268933440857E-2</v>
      </c>
      <c r="K22" s="215">
        <f t="shared" si="6"/>
        <v>1.0583030685784733E-2</v>
      </c>
      <c r="L22" s="52">
        <f t="shared" si="14"/>
        <v>-0.13624442626843628</v>
      </c>
      <c r="N22" s="27">
        <f t="shared" si="1"/>
        <v>4.6101542353914269</v>
      </c>
      <c r="O22" s="152">
        <f t="shared" si="2"/>
        <v>5.5089018274829185</v>
      </c>
      <c r="P22" s="52">
        <f t="shared" si="13"/>
        <v>0.19494957135966257</v>
      </c>
    </row>
    <row r="23" spans="1:16" ht="20.100000000000001" customHeight="1" x14ac:dyDescent="0.25">
      <c r="A23" s="8" t="s">
        <v>155</v>
      </c>
      <c r="B23" s="19">
        <v>274.06</v>
      </c>
      <c r="C23" s="140">
        <v>317.70999999999992</v>
      </c>
      <c r="D23" s="247">
        <f t="shared" si="3"/>
        <v>1.0967036863185755E-2</v>
      </c>
      <c r="E23" s="215">
        <f t="shared" si="0"/>
        <v>1.4893426519402802E-2</v>
      </c>
      <c r="F23" s="52">
        <f t="shared" si="12"/>
        <v>0.1592716923301464</v>
      </c>
      <c r="H23" s="19">
        <v>155.81799999999998</v>
      </c>
      <c r="I23" s="140">
        <v>160.07699999999997</v>
      </c>
      <c r="J23" s="247">
        <f t="shared" si="5"/>
        <v>9.9353093515785196E-3</v>
      </c>
      <c r="K23" s="215">
        <f t="shared" si="6"/>
        <v>1.0349692723191738E-2</v>
      </c>
      <c r="L23" s="52">
        <f t="shared" si="14"/>
        <v>2.7333170750490871E-2</v>
      </c>
      <c r="N23" s="27">
        <f t="shared" si="1"/>
        <v>5.6855433116835723</v>
      </c>
      <c r="O23" s="152">
        <f t="shared" si="2"/>
        <v>5.0384627490478735</v>
      </c>
      <c r="P23" s="52">
        <f t="shared" si="13"/>
        <v>-0.11381156156281022</v>
      </c>
    </row>
    <row r="24" spans="1:16" ht="20.100000000000001" customHeight="1" x14ac:dyDescent="0.25">
      <c r="A24" s="8" t="s">
        <v>196</v>
      </c>
      <c r="B24" s="19">
        <v>75.759999999999991</v>
      </c>
      <c r="C24" s="140">
        <v>117.17</v>
      </c>
      <c r="D24" s="247">
        <f t="shared" si="3"/>
        <v>3.0316817950629522E-3</v>
      </c>
      <c r="E24" s="215">
        <f t="shared" si="0"/>
        <v>5.492627821845163E-3</v>
      </c>
      <c r="F24" s="52">
        <f t="shared" si="12"/>
        <v>0.54659450897571293</v>
      </c>
      <c r="H24" s="19">
        <v>92.491</v>
      </c>
      <c r="I24" s="140">
        <v>148.88200000000001</v>
      </c>
      <c r="J24" s="247">
        <f t="shared" si="5"/>
        <v>5.8974360936274945E-3</v>
      </c>
      <c r="K24" s="215">
        <f t="shared" si="6"/>
        <v>9.6258859924550841E-3</v>
      </c>
      <c r="L24" s="52">
        <f t="shared" si="14"/>
        <v>0.60969175379226093</v>
      </c>
      <c r="N24" s="27">
        <f t="shared" si="1"/>
        <v>12.208421330517425</v>
      </c>
      <c r="O24" s="152">
        <f t="shared" si="2"/>
        <v>12.706494836562261</v>
      </c>
      <c r="P24" s="52">
        <f t="shared" si="13"/>
        <v>4.079753577965075E-2</v>
      </c>
    </row>
    <row r="25" spans="1:16" ht="20.100000000000001" customHeight="1" x14ac:dyDescent="0.25">
      <c r="A25" s="8" t="s">
        <v>189</v>
      </c>
      <c r="B25" s="19">
        <v>211.28</v>
      </c>
      <c r="C25" s="140">
        <v>159.13</v>
      </c>
      <c r="D25" s="247">
        <f t="shared" si="3"/>
        <v>8.4547746787341695E-3</v>
      </c>
      <c r="E25" s="215">
        <f t="shared" si="0"/>
        <v>7.4596045514228968E-3</v>
      </c>
      <c r="F25" s="52">
        <f t="shared" si="12"/>
        <v>-0.24682885270730787</v>
      </c>
      <c r="H25" s="19">
        <v>149.71600000000001</v>
      </c>
      <c r="I25" s="140">
        <v>110.83399999999999</v>
      </c>
      <c r="J25" s="247">
        <f t="shared" si="5"/>
        <v>9.5462319814201817E-3</v>
      </c>
      <c r="K25" s="215">
        <f t="shared" si="6"/>
        <v>7.1659129249188394E-3</v>
      </c>
      <c r="L25" s="52">
        <f t="shared" si="14"/>
        <v>-0.25970504154532592</v>
      </c>
      <c r="N25" s="27">
        <f t="shared" ref="N25:N27" si="15">(H25/B25)*10</f>
        <v>7.0861416130253696</v>
      </c>
      <c r="O25" s="152">
        <f t="shared" ref="O25:O27" si="16">(I25/C25)*10</f>
        <v>6.9649971721234207</v>
      </c>
      <c r="P25" s="52">
        <f t="shared" ref="P25:P27" si="17">(O25-N25)/N25</f>
        <v>-1.709596667942221E-2</v>
      </c>
    </row>
    <row r="26" spans="1:16" ht="20.100000000000001" customHeight="1" x14ac:dyDescent="0.25">
      <c r="A26" s="8" t="s">
        <v>195</v>
      </c>
      <c r="B26" s="19">
        <v>388.44</v>
      </c>
      <c r="C26" s="140">
        <v>161.55000000000001</v>
      </c>
      <c r="D26" s="247">
        <f t="shared" si="3"/>
        <v>1.5544172075953712E-2</v>
      </c>
      <c r="E26" s="215">
        <f t="shared" si="0"/>
        <v>7.5730479185720416E-3</v>
      </c>
      <c r="F26" s="52">
        <f t="shared" si="12"/>
        <v>-0.58410565338276177</v>
      </c>
      <c r="H26" s="19">
        <v>286.72199999999998</v>
      </c>
      <c r="I26" s="140">
        <v>110.676</v>
      </c>
      <c r="J26" s="247">
        <f t="shared" si="5"/>
        <v>1.8282045514018252E-2</v>
      </c>
      <c r="K26" s="215">
        <f t="shared" si="6"/>
        <v>7.1556975195185375E-3</v>
      </c>
      <c r="L26" s="52">
        <f t="shared" si="14"/>
        <v>-0.61399543808985713</v>
      </c>
      <c r="N26" s="27">
        <f t="shared" si="15"/>
        <v>7.3813716404077843</v>
      </c>
      <c r="O26" s="152">
        <f t="shared" si="16"/>
        <v>6.8508820798514396</v>
      </c>
      <c r="P26" s="52">
        <f t="shared" si="17"/>
        <v>-7.1868696822185441E-2</v>
      </c>
    </row>
    <row r="27" spans="1:16" ht="20.100000000000001" customHeight="1" x14ac:dyDescent="0.25">
      <c r="A27" s="8" t="s">
        <v>192</v>
      </c>
      <c r="B27" s="19">
        <v>849.56</v>
      </c>
      <c r="C27" s="140">
        <v>105.46</v>
      </c>
      <c r="D27" s="247">
        <f t="shared" si="3"/>
        <v>3.399677383597785E-2</v>
      </c>
      <c r="E27" s="215">
        <f t="shared" si="0"/>
        <v>4.943693181631739E-3</v>
      </c>
      <c r="F27" s="52">
        <f t="shared" si="12"/>
        <v>-0.87586515372663487</v>
      </c>
      <c r="H27" s="19">
        <v>160.59500000000003</v>
      </c>
      <c r="I27" s="140">
        <v>107.697</v>
      </c>
      <c r="J27" s="247">
        <f t="shared" si="5"/>
        <v>1.0239901714286877E-2</v>
      </c>
      <c r="K27" s="215">
        <f t="shared" si="6"/>
        <v>6.9630918695976355E-3</v>
      </c>
      <c r="L27" s="52">
        <f t="shared" si="14"/>
        <v>-0.32938758990005923</v>
      </c>
      <c r="N27" s="27">
        <f t="shared" si="15"/>
        <v>1.8903314656998922</v>
      </c>
      <c r="O27" s="152">
        <f t="shared" si="16"/>
        <v>10.21211833870662</v>
      </c>
      <c r="P27" s="52">
        <f t="shared" si="17"/>
        <v>4.4022897698132528</v>
      </c>
    </row>
    <row r="28" spans="1:16" ht="20.100000000000001" customHeight="1" x14ac:dyDescent="0.25">
      <c r="A28" s="8" t="s">
        <v>202</v>
      </c>
      <c r="B28" s="19">
        <v>54.97</v>
      </c>
      <c r="C28" s="140">
        <v>103.82000000000001</v>
      </c>
      <c r="D28" s="247">
        <f t="shared" si="3"/>
        <v>2.1997300458633908E-3</v>
      </c>
      <c r="E28" s="215">
        <f t="shared" si="0"/>
        <v>4.8668142055471953E-3</v>
      </c>
      <c r="F28" s="52">
        <f t="shared" si="12"/>
        <v>0.88866654538839385</v>
      </c>
      <c r="H28" s="19">
        <v>39.441000000000003</v>
      </c>
      <c r="I28" s="140">
        <v>72.390999999999991</v>
      </c>
      <c r="J28" s="247">
        <f t="shared" si="5"/>
        <v>2.5148476821394731E-3</v>
      </c>
      <c r="K28" s="215">
        <f t="shared" si="6"/>
        <v>4.6804013438818386E-3</v>
      </c>
      <c r="L28" s="52">
        <f t="shared" si="14"/>
        <v>0.83542506528739091</v>
      </c>
      <c r="N28" s="27">
        <f t="shared" ref="N28:N29" si="18">(H28/B28)*10</f>
        <v>7.175004547935238</v>
      </c>
      <c r="O28" s="152">
        <f t="shared" ref="O28:O29" si="19">(I28/C28)*10</f>
        <v>6.9727412829897881</v>
      </c>
      <c r="P28" s="52">
        <f t="shared" ref="P28:P29" si="20">(O28-N28)/N28</f>
        <v>-2.8189984214526453E-2</v>
      </c>
    </row>
    <row r="29" spans="1:16" ht="20.100000000000001" customHeight="1" x14ac:dyDescent="0.25">
      <c r="A29" s="8" t="s">
        <v>209</v>
      </c>
      <c r="B29" s="19">
        <v>26.65</v>
      </c>
      <c r="C29" s="140">
        <v>28.97</v>
      </c>
      <c r="D29" s="247">
        <f t="shared" si="3"/>
        <v>1.0664508954385914E-3</v>
      </c>
      <c r="E29" s="215">
        <f t="shared" si="0"/>
        <v>1.3580389860788117E-3</v>
      </c>
      <c r="F29" s="52">
        <f t="shared" si="12"/>
        <v>8.7054409005628539E-2</v>
      </c>
      <c r="H29" s="19">
        <v>59.344999999999999</v>
      </c>
      <c r="I29" s="140">
        <v>68.341999999999999</v>
      </c>
      <c r="J29" s="247">
        <f t="shared" si="5"/>
        <v>3.78397189971266E-3</v>
      </c>
      <c r="K29" s="215">
        <f t="shared" si="6"/>
        <v>4.4186154168829369E-3</v>
      </c>
      <c r="L29" s="52">
        <f t="shared" si="14"/>
        <v>0.15160502148453955</v>
      </c>
      <c r="N29" s="27">
        <f t="shared" si="18"/>
        <v>22.26829268292683</v>
      </c>
      <c r="O29" s="152">
        <f t="shared" si="19"/>
        <v>23.590610976872629</v>
      </c>
      <c r="P29" s="52">
        <f t="shared" si="20"/>
        <v>5.9381215828891276E-2</v>
      </c>
    </row>
    <row r="30" spans="1:16" ht="20.100000000000001" customHeight="1" x14ac:dyDescent="0.25">
      <c r="A30" s="8" t="s">
        <v>194</v>
      </c>
      <c r="B30" s="19">
        <v>100.37</v>
      </c>
      <c r="C30" s="140">
        <v>92.250000000000028</v>
      </c>
      <c r="D30" s="247">
        <f t="shared" si="3"/>
        <v>4.0164981754285713E-3</v>
      </c>
      <c r="E30" s="215">
        <f t="shared" si="0"/>
        <v>4.3244424047556235E-3</v>
      </c>
      <c r="F30" s="52">
        <f t="shared" si="12"/>
        <v>-8.0900667530138248E-2</v>
      </c>
      <c r="H30" s="19">
        <v>74.923999999999992</v>
      </c>
      <c r="I30" s="140">
        <v>66.31</v>
      </c>
      <c r="J30" s="247">
        <f t="shared" si="5"/>
        <v>4.7773243005151452E-3</v>
      </c>
      <c r="K30" s="215">
        <f t="shared" si="6"/>
        <v>4.2872375448992934E-3</v>
      </c>
      <c r="L30" s="52">
        <f t="shared" ref="L30:L31" si="21">(I30-H30)/H30</f>
        <v>-0.1149698361005818</v>
      </c>
      <c r="N30" s="27">
        <f t="shared" ref="N30:N31" si="22">(H30/B30)*10</f>
        <v>7.4647803128424819</v>
      </c>
      <c r="O30" s="152">
        <f t="shared" ref="O30:O31" si="23">(I30/C30)*10</f>
        <v>7.188075880758805</v>
      </c>
      <c r="P30" s="52">
        <f t="shared" ref="P30:P31" si="24">(O30-N30)/N30</f>
        <v>-3.706799403160356E-2</v>
      </c>
    </row>
    <row r="31" spans="1:16" ht="20.100000000000001" customHeight="1" x14ac:dyDescent="0.25">
      <c r="A31" s="8" t="s">
        <v>215</v>
      </c>
      <c r="B31" s="19">
        <v>0.8</v>
      </c>
      <c r="C31" s="140">
        <v>12.32</v>
      </c>
      <c r="D31" s="247">
        <f t="shared" si="3"/>
        <v>3.2013535322734451E-5</v>
      </c>
      <c r="E31" s="215">
        <f t="shared" si="0"/>
        <v>5.7752986912291894E-4</v>
      </c>
      <c r="F31" s="52">
        <f t="shared" si="12"/>
        <v>14.399999999999999</v>
      </c>
      <c r="H31" s="19">
        <v>23.998000000000001</v>
      </c>
      <c r="I31" s="140">
        <v>38.997999999999998</v>
      </c>
      <c r="J31" s="247">
        <f t="shared" si="5"/>
        <v>1.530166950026193E-3</v>
      </c>
      <c r="K31" s="215">
        <f t="shared" si="6"/>
        <v>2.5213948088671791E-3</v>
      </c>
      <c r="L31" s="52">
        <f t="shared" si="21"/>
        <v>0.62505208767397269</v>
      </c>
      <c r="N31" s="27">
        <f t="shared" si="22"/>
        <v>299.97499999999997</v>
      </c>
      <c r="O31" s="152">
        <f t="shared" si="23"/>
        <v>31.654220779220775</v>
      </c>
      <c r="P31" s="52">
        <f t="shared" si="24"/>
        <v>-0.89447713716402766</v>
      </c>
    </row>
    <row r="32" spans="1:16" ht="20.100000000000001" customHeight="1" thickBot="1" x14ac:dyDescent="0.3">
      <c r="A32" s="8" t="s">
        <v>17</v>
      </c>
      <c r="B32" s="19">
        <f>B33-SUM(B7:B31)</f>
        <v>788.41999999999462</v>
      </c>
      <c r="C32" s="140">
        <f>C33-SUM(C7:C31)</f>
        <v>447.15999999999622</v>
      </c>
      <c r="D32" s="247">
        <f t="shared" si="3"/>
        <v>3.1550139398937659E-2</v>
      </c>
      <c r="E32" s="215">
        <f t="shared" si="0"/>
        <v>2.096170911339304E-2</v>
      </c>
      <c r="F32" s="52">
        <f t="shared" si="12"/>
        <v>-0.43284036427285044</v>
      </c>
      <c r="H32" s="19">
        <f>H33-SUM(H7:H31)</f>
        <v>581.63500000000749</v>
      </c>
      <c r="I32" s="140">
        <f>I33-SUM(I7:I31)</f>
        <v>363.7340000000022</v>
      </c>
      <c r="J32" s="247">
        <f t="shared" si="5"/>
        <v>3.708636777975232E-2</v>
      </c>
      <c r="K32" s="215">
        <f t="shared" si="6"/>
        <v>2.3517027011859586E-2</v>
      </c>
      <c r="L32" s="52">
        <f t="shared" si="7"/>
        <v>-0.37463529533126871</v>
      </c>
      <c r="N32" s="27">
        <f t="shared" si="1"/>
        <v>7.3772228000305864</v>
      </c>
      <c r="O32" s="152">
        <f t="shared" si="2"/>
        <v>8.1343143393864672</v>
      </c>
      <c r="P32" s="52">
        <f t="shared" si="8"/>
        <v>0.10262554891967501</v>
      </c>
    </row>
    <row r="33" spans="1:16" ht="26.25" customHeight="1" thickBot="1" x14ac:dyDescent="0.3">
      <c r="A33" s="12" t="s">
        <v>18</v>
      </c>
      <c r="B33" s="17">
        <v>24989.43</v>
      </c>
      <c r="C33" s="145">
        <v>21332.229999999992</v>
      </c>
      <c r="D33" s="243">
        <f>SUM(D7:D32)</f>
        <v>1</v>
      </c>
      <c r="E33" s="244">
        <f>SUM(E7:E32)</f>
        <v>1.0000000000000002</v>
      </c>
      <c r="F33" s="57">
        <f>(C33-B33)/B33</f>
        <v>-0.14634987672788086</v>
      </c>
      <c r="G33" s="1"/>
      <c r="H33" s="17">
        <v>15683.256000000007</v>
      </c>
      <c r="I33" s="145">
        <v>15466.835999999998</v>
      </c>
      <c r="J33" s="243">
        <f>SUM(J7:J32)</f>
        <v>0.99999999999999978</v>
      </c>
      <c r="K33" s="244">
        <f>SUM(K7:K32)</f>
        <v>1.0000000000000002</v>
      </c>
      <c r="L33" s="57">
        <f t="shared" si="7"/>
        <v>-1.3799430424397146E-2</v>
      </c>
      <c r="N33" s="29">
        <f t="shared" si="1"/>
        <v>6.275955874143591</v>
      </c>
      <c r="O33" s="146">
        <f>(I33/C33)*10</f>
        <v>7.2504543594364037</v>
      </c>
      <c r="P33" s="57">
        <f t="shared" si="8"/>
        <v>0.15527491028221921</v>
      </c>
    </row>
    <row r="35" spans="1:16" ht="15.75" thickBot="1" x14ac:dyDescent="0.3"/>
    <row r="36" spans="1:16" x14ac:dyDescent="0.25">
      <c r="A36" s="362" t="s">
        <v>2</v>
      </c>
      <c r="B36" s="356" t="s">
        <v>1</v>
      </c>
      <c r="C36" s="347"/>
      <c r="D36" s="356" t="s">
        <v>104</v>
      </c>
      <c r="E36" s="347"/>
      <c r="F36" s="130" t="s">
        <v>0</v>
      </c>
      <c r="H36" s="365" t="s">
        <v>19</v>
      </c>
      <c r="I36" s="366"/>
      <c r="J36" s="356" t="s">
        <v>104</v>
      </c>
      <c r="K36" s="352"/>
      <c r="L36" s="130" t="s">
        <v>0</v>
      </c>
      <c r="N36" s="346" t="s">
        <v>22</v>
      </c>
      <c r="O36" s="347"/>
      <c r="P36" s="130" t="s">
        <v>0</v>
      </c>
    </row>
    <row r="37" spans="1:16" x14ac:dyDescent="0.25">
      <c r="A37" s="363"/>
      <c r="B37" s="357" t="str">
        <f>B5</f>
        <v>jan-nov</v>
      </c>
      <c r="C37" s="349"/>
      <c r="D37" s="357" t="str">
        <f>B5</f>
        <v>jan-nov</v>
      </c>
      <c r="E37" s="349"/>
      <c r="F37" s="131" t="str">
        <f>F5</f>
        <v>2022/2021</v>
      </c>
      <c r="H37" s="344" t="str">
        <f>B5</f>
        <v>jan-nov</v>
      </c>
      <c r="I37" s="349"/>
      <c r="J37" s="357" t="str">
        <f>B5</f>
        <v>jan-nov</v>
      </c>
      <c r="K37" s="345"/>
      <c r="L37" s="131" t="str">
        <f>L5</f>
        <v>2022/2021</v>
      </c>
      <c r="N37" s="344" t="str">
        <f>B5</f>
        <v>jan-nov</v>
      </c>
      <c r="O37" s="345"/>
      <c r="P37" s="131" t="str">
        <f>P5</f>
        <v>2022/2021</v>
      </c>
    </row>
    <row r="38" spans="1:16" ht="19.5" customHeight="1" thickBot="1" x14ac:dyDescent="0.3">
      <c r="A38" s="364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185</v>
      </c>
      <c r="B39" s="39">
        <v>6528.38</v>
      </c>
      <c r="C39" s="147">
        <v>5256.5599999999995</v>
      </c>
      <c r="D39" s="247">
        <f t="shared" ref="D39:D56" si="25">B39/$B$57</f>
        <v>0.43158676914492883</v>
      </c>
      <c r="E39" s="246">
        <f t="shared" ref="E39:E56" si="26">C39/$C$57</f>
        <v>0.42481131610401585</v>
      </c>
      <c r="F39" s="52">
        <f>(C39-B39)/B39</f>
        <v>-0.19481402736973041</v>
      </c>
      <c r="H39" s="39">
        <v>2451.5039999999999</v>
      </c>
      <c r="I39" s="147">
        <v>2121.3029999999999</v>
      </c>
      <c r="J39" s="247">
        <f t="shared" ref="J39:J54" si="27">H39/$H$57</f>
        <v>0.36826621480333138</v>
      </c>
      <c r="K39" s="246">
        <f t="shared" ref="K39:K56" si="28">I39/$I$57</f>
        <v>0.33028197006774251</v>
      </c>
      <c r="L39" s="52">
        <f>(I39-H39)/H39</f>
        <v>-0.1346932332152018</v>
      </c>
      <c r="N39" s="27">
        <f t="shared" ref="N39:N57" si="29">(H39/B39)*10</f>
        <v>3.7551490568870074</v>
      </c>
      <c r="O39" s="151">
        <f t="shared" ref="O39:O57" si="30">(I39/C39)*10</f>
        <v>4.0355346462325166</v>
      </c>
      <c r="P39" s="61">
        <f t="shared" si="8"/>
        <v>7.4666966636458068E-2</v>
      </c>
    </row>
    <row r="40" spans="1:16" ht="20.100000000000001" customHeight="1" x14ac:dyDescent="0.25">
      <c r="A40" s="38" t="s">
        <v>186</v>
      </c>
      <c r="B40" s="19">
        <v>3235.0199999999995</v>
      </c>
      <c r="C40" s="140">
        <v>2536.0199999999995</v>
      </c>
      <c r="D40" s="247">
        <f t="shared" si="25"/>
        <v>0.21386497567838078</v>
      </c>
      <c r="E40" s="215">
        <f t="shared" si="26"/>
        <v>0.20494962368280895</v>
      </c>
      <c r="F40" s="52">
        <f t="shared" ref="F40:F57" si="31">(C40-B40)/B40</f>
        <v>-0.2160728527180667</v>
      </c>
      <c r="H40" s="19">
        <v>1461.7689999999998</v>
      </c>
      <c r="I40" s="140">
        <v>1180.4839999999999</v>
      </c>
      <c r="J40" s="247">
        <f t="shared" si="27"/>
        <v>0.21958770475057388</v>
      </c>
      <c r="K40" s="215">
        <f t="shared" si="28"/>
        <v>0.18379862808540268</v>
      </c>
      <c r="L40" s="52">
        <f t="shared" ref="L40:L57" si="32">(I40-H40)/H40</f>
        <v>-0.19242780494045222</v>
      </c>
      <c r="N40" s="27">
        <f t="shared" si="29"/>
        <v>4.5185779376943573</v>
      </c>
      <c r="O40" s="152">
        <f t="shared" si="30"/>
        <v>4.6548686524554226</v>
      </c>
      <c r="P40" s="52">
        <f t="shared" si="8"/>
        <v>3.016230252976642E-2</v>
      </c>
    </row>
    <row r="41" spans="1:16" ht="20.100000000000001" customHeight="1" x14ac:dyDescent="0.25">
      <c r="A41" s="38" t="s">
        <v>187</v>
      </c>
      <c r="B41" s="19">
        <v>1839.3100000000002</v>
      </c>
      <c r="C41" s="140">
        <v>1278.77</v>
      </c>
      <c r="D41" s="247">
        <f t="shared" si="25"/>
        <v>0.12159553524089578</v>
      </c>
      <c r="E41" s="215">
        <f t="shared" si="26"/>
        <v>0.10334438619445652</v>
      </c>
      <c r="F41" s="52">
        <f t="shared" si="31"/>
        <v>-0.30475558769321109</v>
      </c>
      <c r="H41" s="19">
        <v>868.48999999999978</v>
      </c>
      <c r="I41" s="140">
        <v>775.75399999999991</v>
      </c>
      <c r="J41" s="247">
        <f t="shared" si="27"/>
        <v>0.13046502265325499</v>
      </c>
      <c r="K41" s="215">
        <f t="shared" si="28"/>
        <v>0.12078310331335576</v>
      </c>
      <c r="L41" s="52">
        <f t="shared" si="32"/>
        <v>-0.10677843153058746</v>
      </c>
      <c r="N41" s="27">
        <f t="shared" si="29"/>
        <v>4.7218250322131654</v>
      </c>
      <c r="O41" s="152">
        <f t="shared" si="30"/>
        <v>6.0664075635180668</v>
      </c>
      <c r="P41" s="52">
        <f t="shared" si="8"/>
        <v>0.28475907559723418</v>
      </c>
    </row>
    <row r="42" spans="1:16" ht="20.100000000000001" customHeight="1" x14ac:dyDescent="0.25">
      <c r="A42" s="38" t="s">
        <v>190</v>
      </c>
      <c r="B42" s="19">
        <v>847.19999999999993</v>
      </c>
      <c r="C42" s="140">
        <v>1115.73</v>
      </c>
      <c r="D42" s="247">
        <f t="shared" si="25"/>
        <v>5.6007816766117123E-2</v>
      </c>
      <c r="E42" s="215">
        <f t="shared" si="26"/>
        <v>9.0168233543749837E-2</v>
      </c>
      <c r="F42" s="52">
        <f t="shared" si="31"/>
        <v>0.31696175637393781</v>
      </c>
      <c r="H42" s="19">
        <v>494.50900000000001</v>
      </c>
      <c r="I42" s="140">
        <v>731.97600000000011</v>
      </c>
      <c r="J42" s="247">
        <f t="shared" si="27"/>
        <v>7.4285400968621962E-2</v>
      </c>
      <c r="K42" s="215">
        <f t="shared" si="28"/>
        <v>0.11396696998133031</v>
      </c>
      <c r="L42" s="52">
        <f t="shared" si="32"/>
        <v>0.4802076403058389</v>
      </c>
      <c r="N42" s="27">
        <f t="shared" si="29"/>
        <v>5.8369806421152042</v>
      </c>
      <c r="O42" s="152">
        <f t="shared" si="30"/>
        <v>6.5605119518163004</v>
      </c>
      <c r="P42" s="52">
        <f t="shared" si="8"/>
        <v>0.12395643468142513</v>
      </c>
    </row>
    <row r="43" spans="1:16" ht="20.100000000000001" customHeight="1" x14ac:dyDescent="0.25">
      <c r="A43" s="38" t="s">
        <v>191</v>
      </c>
      <c r="B43" s="19">
        <v>338.16999999999996</v>
      </c>
      <c r="C43" s="140">
        <v>402.53</v>
      </c>
      <c r="D43" s="247">
        <f t="shared" si="25"/>
        <v>2.2356189088524346E-2</v>
      </c>
      <c r="E43" s="215">
        <f t="shared" si="26"/>
        <v>3.2530647242940157E-2</v>
      </c>
      <c r="F43" s="52">
        <f t="shared" si="31"/>
        <v>0.19031847887157352</v>
      </c>
      <c r="H43" s="19">
        <v>260.334</v>
      </c>
      <c r="I43" s="140">
        <v>403.69900000000001</v>
      </c>
      <c r="J43" s="247">
        <f t="shared" si="27"/>
        <v>3.9107509824422265E-2</v>
      </c>
      <c r="K43" s="215">
        <f t="shared" si="28"/>
        <v>6.2855000456972718E-2</v>
      </c>
      <c r="L43" s="52">
        <f t="shared" si="32"/>
        <v>0.55069641306936479</v>
      </c>
      <c r="N43" s="27">
        <f t="shared" si="29"/>
        <v>7.6983174143182431</v>
      </c>
      <c r="O43" s="152">
        <f t="shared" si="30"/>
        <v>10.029041313690906</v>
      </c>
      <c r="P43" s="52">
        <f t="shared" si="8"/>
        <v>0.30275757336761744</v>
      </c>
    </row>
    <row r="44" spans="1:16" ht="20.100000000000001" customHeight="1" x14ac:dyDescent="0.25">
      <c r="A44" s="38" t="s">
        <v>188</v>
      </c>
      <c r="B44" s="19">
        <v>452.38000000000005</v>
      </c>
      <c r="C44" s="140">
        <v>697.86</v>
      </c>
      <c r="D44" s="247">
        <f t="shared" si="25"/>
        <v>2.9906534641945311E-2</v>
      </c>
      <c r="E44" s="215">
        <f t="shared" si="26"/>
        <v>5.6397877139488281E-2</v>
      </c>
      <c r="F44" s="52">
        <f t="shared" si="31"/>
        <v>0.54264114240240491</v>
      </c>
      <c r="H44" s="19">
        <v>261.02100000000002</v>
      </c>
      <c r="I44" s="140">
        <v>372.255</v>
      </c>
      <c r="J44" s="247">
        <f t="shared" si="27"/>
        <v>3.9210711324223976E-2</v>
      </c>
      <c r="K44" s="215">
        <f t="shared" si="28"/>
        <v>5.7959242393739833E-2</v>
      </c>
      <c r="L44" s="52">
        <f t="shared" si="32"/>
        <v>0.42614962014550545</v>
      </c>
      <c r="N44" s="27">
        <f t="shared" si="29"/>
        <v>5.7699500420000884</v>
      </c>
      <c r="O44" s="152">
        <f t="shared" si="30"/>
        <v>5.3342360931992081</v>
      </c>
      <c r="P44" s="52">
        <f t="shared" si="8"/>
        <v>-7.5514336455128991E-2</v>
      </c>
    </row>
    <row r="45" spans="1:16" ht="20.100000000000001" customHeight="1" x14ac:dyDescent="0.25">
      <c r="A45" s="38" t="s">
        <v>200</v>
      </c>
      <c r="B45" s="19">
        <v>411.06</v>
      </c>
      <c r="C45" s="140">
        <v>297.13000000000005</v>
      </c>
      <c r="D45" s="247">
        <f t="shared" si="25"/>
        <v>2.7174897497497765E-2</v>
      </c>
      <c r="E45" s="215">
        <f t="shared" si="26"/>
        <v>2.4012697725125605E-2</v>
      </c>
      <c r="F45" s="52">
        <f t="shared" si="31"/>
        <v>-0.27716148494137094</v>
      </c>
      <c r="H45" s="19">
        <v>189.505</v>
      </c>
      <c r="I45" s="140">
        <v>163.68599999999998</v>
      </c>
      <c r="J45" s="247">
        <f t="shared" si="27"/>
        <v>2.846754034923268E-2</v>
      </c>
      <c r="K45" s="215">
        <f t="shared" si="28"/>
        <v>2.5485531558909074E-2</v>
      </c>
      <c r="L45" s="52">
        <f t="shared" si="32"/>
        <v>-0.13624442626843628</v>
      </c>
      <c r="N45" s="27">
        <f t="shared" si="29"/>
        <v>4.6101542353914269</v>
      </c>
      <c r="O45" s="152">
        <f t="shared" si="30"/>
        <v>5.5089018274829185</v>
      </c>
      <c r="P45" s="52">
        <f t="shared" si="8"/>
        <v>0.19494957135966257</v>
      </c>
    </row>
    <row r="46" spans="1:16" ht="20.100000000000001" customHeight="1" x14ac:dyDescent="0.25">
      <c r="A46" s="38" t="s">
        <v>196</v>
      </c>
      <c r="B46" s="19">
        <v>75.759999999999991</v>
      </c>
      <c r="C46" s="140">
        <v>117.17</v>
      </c>
      <c r="D46" s="247">
        <f t="shared" si="25"/>
        <v>5.0084421602939484E-3</v>
      </c>
      <c r="E46" s="215">
        <f t="shared" si="26"/>
        <v>9.4691474857906202E-3</v>
      </c>
      <c r="F46" s="52">
        <f t="shared" si="31"/>
        <v>0.54659450897571293</v>
      </c>
      <c r="H46" s="19">
        <v>92.491</v>
      </c>
      <c r="I46" s="140">
        <v>148.88200000000001</v>
      </c>
      <c r="J46" s="247">
        <f t="shared" si="27"/>
        <v>1.3894046460203582E-2</v>
      </c>
      <c r="K46" s="215">
        <f t="shared" si="28"/>
        <v>2.3180583003760257E-2</v>
      </c>
      <c r="L46" s="52">
        <f t="shared" si="32"/>
        <v>0.60969175379226093</v>
      </c>
      <c r="N46" s="27">
        <f t="shared" si="29"/>
        <v>12.208421330517425</v>
      </c>
      <c r="O46" s="152">
        <f t="shared" si="30"/>
        <v>12.706494836562261</v>
      </c>
      <c r="P46" s="52">
        <f t="shared" si="8"/>
        <v>4.079753577965075E-2</v>
      </c>
    </row>
    <row r="47" spans="1:16" ht="20.100000000000001" customHeight="1" x14ac:dyDescent="0.25">
      <c r="A47" s="38" t="s">
        <v>189</v>
      </c>
      <c r="B47" s="19">
        <v>211.28</v>
      </c>
      <c r="C47" s="140">
        <v>159.13</v>
      </c>
      <c r="D47" s="247">
        <f t="shared" si="25"/>
        <v>1.3967577344600125E-2</v>
      </c>
      <c r="E47" s="215">
        <f t="shared" si="26"/>
        <v>1.2860164200852276E-2</v>
      </c>
      <c r="F47" s="52">
        <f t="shared" si="31"/>
        <v>-0.24682885270730787</v>
      </c>
      <c r="H47" s="19">
        <v>149.71600000000001</v>
      </c>
      <c r="I47" s="140">
        <v>110.83399999999999</v>
      </c>
      <c r="J47" s="247">
        <f t="shared" si="27"/>
        <v>2.2490415930586108E-2</v>
      </c>
      <c r="K47" s="215">
        <f t="shared" si="28"/>
        <v>1.7256597417006515E-2</v>
      </c>
      <c r="L47" s="52">
        <f t="shared" si="32"/>
        <v>-0.25970504154532592</v>
      </c>
      <c r="N47" s="27">
        <f t="shared" si="29"/>
        <v>7.0861416130253696</v>
      </c>
      <c r="O47" s="152">
        <f t="shared" si="30"/>
        <v>6.9649971721234207</v>
      </c>
      <c r="P47" s="52">
        <f t="shared" si="8"/>
        <v>-1.709596667942221E-2</v>
      </c>
    </row>
    <row r="48" spans="1:16" ht="20.100000000000001" customHeight="1" x14ac:dyDescent="0.25">
      <c r="A48" s="38" t="s">
        <v>192</v>
      </c>
      <c r="B48" s="19">
        <v>849.56</v>
      </c>
      <c r="C48" s="140">
        <v>105.46</v>
      </c>
      <c r="D48" s="247">
        <f t="shared" si="25"/>
        <v>5.6163834763718674E-2</v>
      </c>
      <c r="E48" s="215">
        <f t="shared" si="26"/>
        <v>8.5227984454338025E-3</v>
      </c>
      <c r="F48" s="52">
        <f t="shared" si="31"/>
        <v>-0.87586515372663487</v>
      </c>
      <c r="H48" s="19">
        <v>160.59500000000003</v>
      </c>
      <c r="I48" s="140">
        <v>107.697</v>
      </c>
      <c r="J48" s="247">
        <f t="shared" si="27"/>
        <v>2.4124665008232096E-2</v>
      </c>
      <c r="K48" s="215">
        <f t="shared" si="28"/>
        <v>1.6768173773565431E-2</v>
      </c>
      <c r="L48" s="52">
        <f t="shared" si="32"/>
        <v>-0.32938758990005923</v>
      </c>
      <c r="N48" s="27">
        <f t="shared" si="29"/>
        <v>1.8903314656998922</v>
      </c>
      <c r="O48" s="152">
        <f t="shared" si="30"/>
        <v>10.21211833870662</v>
      </c>
      <c r="P48" s="52">
        <f t="shared" si="8"/>
        <v>4.4022897698132528</v>
      </c>
    </row>
    <row r="49" spans="1:16" ht="20.100000000000001" customHeight="1" x14ac:dyDescent="0.25">
      <c r="A49" s="38" t="s">
        <v>202</v>
      </c>
      <c r="B49" s="19">
        <v>54.97</v>
      </c>
      <c r="C49" s="140">
        <v>103.82000000000001</v>
      </c>
      <c r="D49" s="247">
        <f t="shared" si="25"/>
        <v>3.6340293763378875E-3</v>
      </c>
      <c r="E49" s="215">
        <f t="shared" si="26"/>
        <v>8.3902610905076565E-3</v>
      </c>
      <c r="F49" s="52">
        <f t="shared" si="31"/>
        <v>0.88866654538839385</v>
      </c>
      <c r="H49" s="19">
        <v>39.441000000000003</v>
      </c>
      <c r="I49" s="140">
        <v>72.390999999999991</v>
      </c>
      <c r="J49" s="247">
        <f t="shared" si="27"/>
        <v>5.924847676388941E-3</v>
      </c>
      <c r="K49" s="215">
        <f t="shared" si="28"/>
        <v>1.1271111243973137E-2</v>
      </c>
      <c r="L49" s="52">
        <f t="shared" si="32"/>
        <v>0.83542506528739091</v>
      </c>
      <c r="N49" s="27">
        <f t="shared" ref="N49" si="33">(H49/B49)*10</f>
        <v>7.175004547935238</v>
      </c>
      <c r="O49" s="152">
        <f t="shared" ref="O49" si="34">(I49/C49)*10</f>
        <v>6.9727412829897881</v>
      </c>
      <c r="P49" s="52">
        <f t="shared" ref="P49" si="35">(O49-N49)/N49</f>
        <v>-2.8189984214526453E-2</v>
      </c>
    </row>
    <row r="50" spans="1:16" ht="20.100000000000001" customHeight="1" x14ac:dyDescent="0.25">
      <c r="A50" s="38" t="s">
        <v>194</v>
      </c>
      <c r="B50" s="19">
        <v>100.37</v>
      </c>
      <c r="C50" s="140">
        <v>92.250000000000028</v>
      </c>
      <c r="D50" s="247">
        <f t="shared" si="25"/>
        <v>6.6353925505372715E-3</v>
      </c>
      <c r="E50" s="215">
        <f t="shared" si="26"/>
        <v>7.4552262145957575E-3</v>
      </c>
      <c r="F50" s="52">
        <f t="shared" si="31"/>
        <v>-8.0900667530138248E-2</v>
      </c>
      <c r="H50" s="19">
        <v>74.923999999999992</v>
      </c>
      <c r="I50" s="140">
        <v>66.31</v>
      </c>
      <c r="J50" s="247">
        <f t="shared" si="27"/>
        <v>1.1255122519859155E-2</v>
      </c>
      <c r="K50" s="215">
        <f t="shared" si="28"/>
        <v>1.0324313610640257E-2</v>
      </c>
      <c r="L50" s="52">
        <f t="shared" si="32"/>
        <v>-0.1149698361005818</v>
      </c>
      <c r="N50" s="27">
        <f t="shared" ref="N50:N51" si="36">(H50/B50)*10</f>
        <v>7.4647803128424819</v>
      </c>
      <c r="O50" s="152">
        <f t="shared" ref="O50:O51" si="37">(I50/C50)*10</f>
        <v>7.188075880758805</v>
      </c>
      <c r="P50" s="52">
        <f t="shared" ref="P50:P51" si="38">(O50-N50)/N50</f>
        <v>-3.706799403160356E-2</v>
      </c>
    </row>
    <row r="51" spans="1:16" ht="20.100000000000001" customHeight="1" x14ac:dyDescent="0.25">
      <c r="A51" s="38" t="s">
        <v>198</v>
      </c>
      <c r="B51" s="19">
        <v>48.69</v>
      </c>
      <c r="C51" s="140">
        <v>33.660000000000004</v>
      </c>
      <c r="D51" s="247">
        <f t="shared" si="25"/>
        <v>3.218862840347312E-3</v>
      </c>
      <c r="E51" s="215">
        <f t="shared" si="26"/>
        <v>2.7202483943988419E-3</v>
      </c>
      <c r="F51" s="52">
        <f t="shared" si="31"/>
        <v>-0.30868761552680213</v>
      </c>
      <c r="H51" s="19">
        <v>57.012</v>
      </c>
      <c r="I51" s="140">
        <v>31.792999999999996</v>
      </c>
      <c r="J51" s="247">
        <f t="shared" si="27"/>
        <v>8.5643724988282814E-3</v>
      </c>
      <c r="K51" s="215">
        <f t="shared" si="28"/>
        <v>4.9500965559204592E-3</v>
      </c>
      <c r="L51" s="52">
        <f t="shared" si="32"/>
        <v>-0.44234547112888523</v>
      </c>
      <c r="N51" s="27">
        <f t="shared" si="36"/>
        <v>11.709180529882934</v>
      </c>
      <c r="O51" s="152">
        <f t="shared" si="37"/>
        <v>9.44533571004159</v>
      </c>
      <c r="P51" s="52">
        <f t="shared" si="38"/>
        <v>-0.19333930449392236</v>
      </c>
    </row>
    <row r="52" spans="1:16" ht="20.100000000000001" customHeight="1" x14ac:dyDescent="0.25">
      <c r="A52" s="38" t="s">
        <v>199</v>
      </c>
      <c r="B52" s="19">
        <v>1.22</v>
      </c>
      <c r="C52" s="140">
        <v>36.54</v>
      </c>
      <c r="D52" s="247">
        <f t="shared" si="25"/>
        <v>8.0653371641481222E-5</v>
      </c>
      <c r="E52" s="215">
        <f t="shared" si="26"/>
        <v>2.9529969201228063E-3</v>
      </c>
      <c r="F52" s="52">
        <f t="shared" si="31"/>
        <v>28.95081967213115</v>
      </c>
      <c r="H52" s="19">
        <v>1.4560000000000002</v>
      </c>
      <c r="I52" s="140">
        <v>28.407999999999998</v>
      </c>
      <c r="J52" s="247">
        <f t="shared" si="27"/>
        <v>2.1872108254918229E-4</v>
      </c>
      <c r="K52" s="215">
        <f t="shared" si="28"/>
        <v>4.4230598861569655E-3</v>
      </c>
      <c r="L52" s="52">
        <f t="shared" si="32"/>
        <v>18.510989010989007</v>
      </c>
      <c r="N52" s="27">
        <f t="shared" ref="N52" si="39">(H52/B52)*10</f>
        <v>11.934426229508199</v>
      </c>
      <c r="O52" s="152">
        <f t="shared" ref="O52" si="40">(I52/C52)*10</f>
        <v>7.7744937055281884</v>
      </c>
      <c r="P52" s="52">
        <f t="shared" ref="P52" si="41">(O52-N52)/N52</f>
        <v>-0.34856577467414918</v>
      </c>
    </row>
    <row r="53" spans="1:16" ht="20.100000000000001" customHeight="1" x14ac:dyDescent="0.25">
      <c r="A53" s="38" t="s">
        <v>193</v>
      </c>
      <c r="B53" s="19">
        <v>59.829999999999991</v>
      </c>
      <c r="C53" s="140">
        <v>38.83</v>
      </c>
      <c r="D53" s="247">
        <f t="shared" si="25"/>
        <v>3.9553206764834595E-3</v>
      </c>
      <c r="E53" s="215">
        <f t="shared" si="26"/>
        <v>3.1380643242574871E-3</v>
      </c>
      <c r="F53" s="52">
        <f t="shared" si="31"/>
        <v>-0.35099448437238839</v>
      </c>
      <c r="H53" s="19">
        <v>41.521999999999998</v>
      </c>
      <c r="I53" s="140">
        <v>23.053000000000001</v>
      </c>
      <c r="J53" s="247">
        <f t="shared" si="27"/>
        <v>6.2374565862686436E-3</v>
      </c>
      <c r="K53" s="215">
        <f t="shared" si="28"/>
        <v>3.5892987734291938E-3</v>
      </c>
      <c r="L53" s="52">
        <f t="shared" ref="L53:L54" si="42">(I53-H53)/H53</f>
        <v>-0.4448003468041038</v>
      </c>
      <c r="N53" s="27">
        <f t="shared" ref="N53" si="43">(H53/B53)*10</f>
        <v>6.9399966571953877</v>
      </c>
      <c r="O53" s="152">
        <f t="shared" ref="O53" si="44">(I53/C53)*10</f>
        <v>5.9369044553180537</v>
      </c>
      <c r="P53" s="52">
        <f t="shared" ref="P53" si="45">(O53-N53)/N53</f>
        <v>-0.14453785087019144</v>
      </c>
    </row>
    <row r="54" spans="1:16" ht="20.100000000000001" customHeight="1" x14ac:dyDescent="0.25">
      <c r="A54" s="38" t="s">
        <v>203</v>
      </c>
      <c r="B54" s="19">
        <v>29.43</v>
      </c>
      <c r="C54" s="140">
        <v>32.79</v>
      </c>
      <c r="D54" s="247">
        <f t="shared" si="25"/>
        <v>1.9455973175481905E-3</v>
      </c>
      <c r="E54" s="215">
        <f t="shared" si="26"/>
        <v>2.6499389439197268E-3</v>
      </c>
      <c r="F54" s="52">
        <f t="shared" si="31"/>
        <v>0.11416921508664626</v>
      </c>
      <c r="H54" s="19">
        <v>10.694999999999997</v>
      </c>
      <c r="I54" s="140">
        <v>17.092999999999996</v>
      </c>
      <c r="J54" s="247">
        <f t="shared" si="27"/>
        <v>1.6066085012798788E-3</v>
      </c>
      <c r="K54" s="215">
        <f t="shared" si="28"/>
        <v>2.6613405601971628E-3</v>
      </c>
      <c r="L54" s="52">
        <f t="shared" si="42"/>
        <v>0.5982234689107061</v>
      </c>
      <c r="N54" s="27">
        <f t="shared" ref="N54:N55" si="46">(H54/B54)*10</f>
        <v>3.6340468909276238</v>
      </c>
      <c r="O54" s="152">
        <f t="shared" ref="O54:O55" si="47">(I54/C54)*10</f>
        <v>5.2128697773711483</v>
      </c>
      <c r="P54" s="52">
        <f t="shared" ref="P54:P55" si="48">(O54-N54)/N54</f>
        <v>0.43445308600311305</v>
      </c>
    </row>
    <row r="55" spans="1:16" ht="20.100000000000001" customHeight="1" x14ac:dyDescent="0.25">
      <c r="A55" s="38" t="s">
        <v>204</v>
      </c>
      <c r="B55" s="19">
        <v>9.6900000000000013</v>
      </c>
      <c r="C55" s="140">
        <v>17.45</v>
      </c>
      <c r="D55" s="247">
        <f t="shared" si="25"/>
        <v>6.4059932066061736E-4</v>
      </c>
      <c r="E55" s="215">
        <f t="shared" si="26"/>
        <v>1.4102297825983299E-3</v>
      </c>
      <c r="F55" s="52">
        <f t="shared" si="31"/>
        <v>0.8008255933952525</v>
      </c>
      <c r="H55" s="19">
        <v>6.3489999999999984</v>
      </c>
      <c r="I55" s="140">
        <v>15.286</v>
      </c>
      <c r="J55" s="247">
        <f t="shared" ref="J55:J56" si="49">H55/$H$57</f>
        <v>9.5375010515436661E-4</v>
      </c>
      <c r="K55" s="215">
        <f t="shared" si="28"/>
        <v>2.37999484017866E-3</v>
      </c>
      <c r="L55" s="52">
        <f t="shared" ref="L55" si="50">(I55-H55)/H55</f>
        <v>1.4076232477555526</v>
      </c>
      <c r="N55" s="27">
        <f t="shared" si="46"/>
        <v>6.5521155830753326</v>
      </c>
      <c r="O55" s="152">
        <f t="shared" si="47"/>
        <v>8.7598853868194855</v>
      </c>
      <c r="P55" s="52">
        <f t="shared" si="48"/>
        <v>0.33695525906884316</v>
      </c>
    </row>
    <row r="56" spans="1:16" ht="20.100000000000001" customHeight="1" thickBot="1" x14ac:dyDescent="0.3">
      <c r="A56" s="8" t="s">
        <v>17</v>
      </c>
      <c r="B56" s="19">
        <f>B57-SUM(B39:B55)</f>
        <v>34.139999999999418</v>
      </c>
      <c r="C56" s="140">
        <f>C57-SUM(C39:C55)</f>
        <v>52.170000000003711</v>
      </c>
      <c r="D56" s="247">
        <f t="shared" si="25"/>
        <v>2.2569722195410835E-3</v>
      </c>
      <c r="E56" s="215">
        <f t="shared" si="26"/>
        <v>4.216142564937542E-3</v>
      </c>
      <c r="F56" s="52">
        <f t="shared" si="31"/>
        <v>0.5281195079087464</v>
      </c>
      <c r="H56" s="19">
        <f>H57-SUM(H39:H55)</f>
        <v>35.546999999999571</v>
      </c>
      <c r="I56" s="140">
        <f>I57-SUM(I39:I55)</f>
        <v>51.799000000000888</v>
      </c>
      <c r="J56" s="247">
        <f t="shared" si="49"/>
        <v>5.3398889569887965E-3</v>
      </c>
      <c r="K56" s="215">
        <f t="shared" si="28"/>
        <v>8.0649844777192555E-3</v>
      </c>
      <c r="L56" s="52">
        <f t="shared" ref="L56" si="51">(I56-H56)/H56</f>
        <v>0.4571975131516447</v>
      </c>
      <c r="N56" s="27">
        <f t="shared" ref="N56" si="52">(H56/B56)*10</f>
        <v>10.412126537785639</v>
      </c>
      <c r="O56" s="152">
        <f t="shared" ref="O56" si="53">(I56/C56)*10</f>
        <v>9.928886333141115</v>
      </c>
      <c r="P56" s="52">
        <f t="shared" ref="P56" si="54">(O56-N56)/N56</f>
        <v>-4.6411288115914044E-2</v>
      </c>
    </row>
    <row r="57" spans="1:16" ht="26.25" customHeight="1" thickBot="1" x14ac:dyDescent="0.3">
      <c r="A57" s="12" t="s">
        <v>18</v>
      </c>
      <c r="B57" s="17">
        <v>15126.46</v>
      </c>
      <c r="C57" s="145">
        <v>12373.870000000003</v>
      </c>
      <c r="D57" s="253">
        <f>SUM(D39:D56)</f>
        <v>0.99999999999999978</v>
      </c>
      <c r="E57" s="254">
        <f>SUM(E39:E56)</f>
        <v>1</v>
      </c>
      <c r="F57" s="57">
        <f t="shared" si="31"/>
        <v>-0.18197185593985615</v>
      </c>
      <c r="G57" s="1"/>
      <c r="H57" s="17">
        <v>6656.8799999999983</v>
      </c>
      <c r="I57" s="145">
        <v>6422.7029999999995</v>
      </c>
      <c r="J57" s="253">
        <f>SUM(J39:J56)</f>
        <v>0.99999999999999989</v>
      </c>
      <c r="K57" s="254">
        <f>SUM(K39:K56)</f>
        <v>1.0000000000000002</v>
      </c>
      <c r="L57" s="57">
        <f t="shared" si="32"/>
        <v>-3.5178191585246966E-2</v>
      </c>
      <c r="M57" s="1"/>
      <c r="N57" s="29">
        <f t="shared" si="29"/>
        <v>4.4008181689569135</v>
      </c>
      <c r="O57" s="146">
        <f t="shared" si="30"/>
        <v>5.1905369944891921</v>
      </c>
      <c r="P57" s="57">
        <f t="shared" si="8"/>
        <v>0.17944818331802576</v>
      </c>
    </row>
    <row r="59" spans="1:16" ht="15.75" thickBot="1" x14ac:dyDescent="0.3"/>
    <row r="60" spans="1:16" x14ac:dyDescent="0.25">
      <c r="A60" s="362" t="s">
        <v>15</v>
      </c>
      <c r="B60" s="356" t="s">
        <v>1</v>
      </c>
      <c r="C60" s="347"/>
      <c r="D60" s="356" t="s">
        <v>104</v>
      </c>
      <c r="E60" s="347"/>
      <c r="F60" s="130" t="s">
        <v>0</v>
      </c>
      <c r="H60" s="365" t="s">
        <v>19</v>
      </c>
      <c r="I60" s="366"/>
      <c r="J60" s="356" t="s">
        <v>104</v>
      </c>
      <c r="K60" s="352"/>
      <c r="L60" s="130" t="s">
        <v>0</v>
      </c>
      <c r="N60" s="346" t="s">
        <v>22</v>
      </c>
      <c r="O60" s="347"/>
      <c r="P60" s="130" t="s">
        <v>0</v>
      </c>
    </row>
    <row r="61" spans="1:16" x14ac:dyDescent="0.25">
      <c r="A61" s="363"/>
      <c r="B61" s="357" t="str">
        <f>B5</f>
        <v>jan-nov</v>
      </c>
      <c r="C61" s="349"/>
      <c r="D61" s="357" t="str">
        <f>B5</f>
        <v>jan-nov</v>
      </c>
      <c r="E61" s="349"/>
      <c r="F61" s="131" t="str">
        <f>F37</f>
        <v>2022/2021</v>
      </c>
      <c r="H61" s="344" t="str">
        <f>B5</f>
        <v>jan-nov</v>
      </c>
      <c r="I61" s="349"/>
      <c r="J61" s="357" t="str">
        <f>B5</f>
        <v>jan-nov</v>
      </c>
      <c r="K61" s="345"/>
      <c r="L61" s="131" t="str">
        <f>L37</f>
        <v>2022/2021</v>
      </c>
      <c r="N61" s="344" t="str">
        <f>B5</f>
        <v>jan-nov</v>
      </c>
      <c r="O61" s="345"/>
      <c r="P61" s="131" t="str">
        <f>P37</f>
        <v>2022/2021</v>
      </c>
    </row>
    <row r="62" spans="1:16" ht="19.5" customHeight="1" thickBot="1" x14ac:dyDescent="0.3">
      <c r="A62" s="364"/>
      <c r="B62" s="99">
        <f>B6</f>
        <v>2021</v>
      </c>
      <c r="C62" s="134">
        <f>C6</f>
        <v>2022</v>
      </c>
      <c r="D62" s="99">
        <f>B6</f>
        <v>2021</v>
      </c>
      <c r="E62" s="134">
        <f>C6</f>
        <v>2022</v>
      </c>
      <c r="F62" s="132" t="s">
        <v>1</v>
      </c>
      <c r="H62" s="25">
        <f>B6</f>
        <v>2021</v>
      </c>
      <c r="I62" s="134">
        <f>C6</f>
        <v>2022</v>
      </c>
      <c r="J62" s="99">
        <f>B6</f>
        <v>2021</v>
      </c>
      <c r="K62" s="134">
        <f>C6</f>
        <v>2022</v>
      </c>
      <c r="L62" s="259">
        <v>1000</v>
      </c>
      <c r="N62" s="25">
        <f>B6</f>
        <v>2021</v>
      </c>
      <c r="O62" s="134">
        <f>C6</f>
        <v>2022</v>
      </c>
      <c r="P62" s="132" t="s">
        <v>23</v>
      </c>
    </row>
    <row r="63" spans="1:16" ht="20.100000000000001" customHeight="1" x14ac:dyDescent="0.25">
      <c r="A63" s="38" t="s">
        <v>153</v>
      </c>
      <c r="B63" s="39">
        <v>2256.63</v>
      </c>
      <c r="C63" s="147">
        <v>2058.7000000000003</v>
      </c>
      <c r="D63" s="247">
        <f t="shared" ref="D63:D83" si="55">B63/$B$84</f>
        <v>0.22879822203656719</v>
      </c>
      <c r="E63" s="246">
        <f t="shared" ref="E63:E83" si="56">C63/$C$84</f>
        <v>0.22980768801432416</v>
      </c>
      <c r="F63" s="61">
        <f t="shared" ref="F63:F65" si="57">(C63-B63)/B63</f>
        <v>-8.7710435472363582E-2</v>
      </c>
      <c r="H63" s="19">
        <v>2640.9869999999996</v>
      </c>
      <c r="I63" s="147">
        <v>3474.9049999999997</v>
      </c>
      <c r="J63" s="245">
        <f t="shared" ref="J63:J84" si="58">H63/$H$84</f>
        <v>0.29258552934200832</v>
      </c>
      <c r="K63" s="246">
        <f t="shared" ref="K63:K84" si="59">I63/$I$84</f>
        <v>0.38421648598046937</v>
      </c>
      <c r="L63" s="61">
        <f t="shared" ref="L63:L65" si="60">(I63-H63)/H63</f>
        <v>0.3157599791290151</v>
      </c>
      <c r="N63" s="41">
        <f t="shared" ref="N63:N68" si="61">(H63/B63)*10</f>
        <v>11.703234469097723</v>
      </c>
      <c r="O63" s="149">
        <f t="shared" ref="O63:O68" si="62">(I63/C63)*10</f>
        <v>16.879122747364839</v>
      </c>
      <c r="P63" s="61">
        <f t="shared" si="8"/>
        <v>0.44226135022194074</v>
      </c>
    </row>
    <row r="64" spans="1:16" ht="20.100000000000001" customHeight="1" x14ac:dyDescent="0.25">
      <c r="A64" s="38" t="s">
        <v>154</v>
      </c>
      <c r="B64" s="19">
        <v>2720.3200000000006</v>
      </c>
      <c r="C64" s="140">
        <v>1588.5499999999997</v>
      </c>
      <c r="D64" s="247">
        <f t="shared" si="55"/>
        <v>0.27581144422014886</v>
      </c>
      <c r="E64" s="215">
        <f t="shared" si="56"/>
        <v>0.17732598377381578</v>
      </c>
      <c r="F64" s="52">
        <f t="shared" si="57"/>
        <v>-0.41604296553346687</v>
      </c>
      <c r="H64" s="19">
        <v>2184.5140000000001</v>
      </c>
      <c r="I64" s="140">
        <v>1440.8219999999999</v>
      </c>
      <c r="J64" s="214">
        <f t="shared" si="58"/>
        <v>0.2420145139090151</v>
      </c>
      <c r="K64" s="215">
        <f t="shared" si="59"/>
        <v>0.15931012956134105</v>
      </c>
      <c r="L64" s="52">
        <f t="shared" si="60"/>
        <v>-0.34043819357532162</v>
      </c>
      <c r="N64" s="40">
        <f t="shared" si="61"/>
        <v>8.0303567227384995</v>
      </c>
      <c r="O64" s="143">
        <f t="shared" si="62"/>
        <v>9.0700450095999514</v>
      </c>
      <c r="P64" s="52">
        <f t="shared" si="8"/>
        <v>0.12946975119019358</v>
      </c>
    </row>
    <row r="65" spans="1:16" ht="20.100000000000001" customHeight="1" x14ac:dyDescent="0.25">
      <c r="A65" s="38" t="s">
        <v>161</v>
      </c>
      <c r="B65" s="19">
        <v>1538.8599999999997</v>
      </c>
      <c r="C65" s="140">
        <v>2047.76</v>
      </c>
      <c r="D65" s="247">
        <f t="shared" si="55"/>
        <v>0.15602399682854154</v>
      </c>
      <c r="E65" s="215">
        <f t="shared" si="56"/>
        <v>0.2285864823472154</v>
      </c>
      <c r="F65" s="52">
        <f t="shared" si="57"/>
        <v>0.33069934886864327</v>
      </c>
      <c r="H65" s="19">
        <v>898.00900000000001</v>
      </c>
      <c r="I65" s="140">
        <v>1252.3379999999997</v>
      </c>
      <c r="J65" s="214">
        <f t="shared" si="58"/>
        <v>9.9487213916194056E-2</v>
      </c>
      <c r="K65" s="215">
        <f t="shared" si="59"/>
        <v>0.13846965762223976</v>
      </c>
      <c r="L65" s="52">
        <f t="shared" si="60"/>
        <v>0.39457176932525145</v>
      </c>
      <c r="N65" s="40">
        <f t="shared" si="61"/>
        <v>5.8355470933028366</v>
      </c>
      <c r="O65" s="143">
        <f t="shared" si="62"/>
        <v>6.1156483181622834</v>
      </c>
      <c r="P65" s="52">
        <f t="shared" si="8"/>
        <v>4.7999137078493438E-2</v>
      </c>
    </row>
    <row r="66" spans="1:16" ht="20.100000000000001" customHeight="1" x14ac:dyDescent="0.25">
      <c r="A66" s="38" t="s">
        <v>158</v>
      </c>
      <c r="B66" s="19">
        <v>810.31000000000006</v>
      </c>
      <c r="C66" s="140">
        <v>883.15999999999985</v>
      </c>
      <c r="D66" s="247">
        <f t="shared" si="55"/>
        <v>8.2156794555798149E-2</v>
      </c>
      <c r="E66" s="215">
        <f t="shared" si="56"/>
        <v>9.8585008863229448E-2</v>
      </c>
      <c r="F66" s="52">
        <f t="shared" ref="F66" si="63">(C66-B66)/B66</f>
        <v>8.9903863953301563E-2</v>
      </c>
      <c r="H66" s="19">
        <v>349.91899999999998</v>
      </c>
      <c r="I66" s="140">
        <v>617.58900000000006</v>
      </c>
      <c r="J66" s="214">
        <f t="shared" si="58"/>
        <v>3.876627785060139E-2</v>
      </c>
      <c r="K66" s="215">
        <f t="shared" si="59"/>
        <v>6.8286147494735008E-2</v>
      </c>
      <c r="L66" s="52">
        <f t="shared" ref="L66" si="64">(I66-H66)/H66</f>
        <v>0.76494845950062751</v>
      </c>
      <c r="N66" s="40">
        <f t="shared" si="61"/>
        <v>4.3183349582258632</v>
      </c>
      <c r="O66" s="143">
        <f t="shared" si="62"/>
        <v>6.992945785588117</v>
      </c>
      <c r="P66" s="52">
        <f t="shared" ref="P66" si="65">(O66-N66)/N66</f>
        <v>0.6193615949748108</v>
      </c>
    </row>
    <row r="67" spans="1:16" ht="20.100000000000001" customHeight="1" x14ac:dyDescent="0.25">
      <c r="A67" s="38" t="s">
        <v>160</v>
      </c>
      <c r="B67" s="19">
        <v>80.910000000000011</v>
      </c>
      <c r="C67" s="140">
        <v>203.25</v>
      </c>
      <c r="D67" s="247">
        <f t="shared" si="55"/>
        <v>8.2034113456697175E-3</v>
      </c>
      <c r="E67" s="215">
        <f t="shared" si="56"/>
        <v>2.2688304555744585E-2</v>
      </c>
      <c r="F67" s="52">
        <f t="shared" ref="F67:F83" si="66">(C67-B67)/B67</f>
        <v>1.512050426399703</v>
      </c>
      <c r="H67" s="19">
        <v>173.601</v>
      </c>
      <c r="I67" s="140">
        <v>461.83699999999999</v>
      </c>
      <c r="J67" s="214">
        <f t="shared" si="58"/>
        <v>1.9232635556063696E-2</v>
      </c>
      <c r="K67" s="215">
        <f t="shared" si="59"/>
        <v>5.1064817379399448E-2</v>
      </c>
      <c r="L67" s="52">
        <f t="shared" ref="L67:L83" si="67">(I67-H67)/H67</f>
        <v>1.6603360579720163</v>
      </c>
      <c r="N67" s="40">
        <f t="shared" si="61"/>
        <v>21.456062291434925</v>
      </c>
      <c r="O67" s="143">
        <f t="shared" si="62"/>
        <v>22.722607626076261</v>
      </c>
      <c r="P67" s="52">
        <f t="shared" ref="P67:P68" si="68">(O67-N67)/N67</f>
        <v>5.9029719313731195E-2</v>
      </c>
    </row>
    <row r="68" spans="1:16" ht="20.100000000000001" customHeight="1" x14ac:dyDescent="0.25">
      <c r="A68" s="38" t="s">
        <v>197</v>
      </c>
      <c r="B68" s="19">
        <v>456.84999999999997</v>
      </c>
      <c r="C68" s="140">
        <v>642.5</v>
      </c>
      <c r="D68" s="247">
        <f t="shared" si="55"/>
        <v>4.6319719110977743E-2</v>
      </c>
      <c r="E68" s="215">
        <f t="shared" si="56"/>
        <v>7.1720716738331594E-2</v>
      </c>
      <c r="F68" s="52">
        <f t="shared" si="66"/>
        <v>0.4063697055926454</v>
      </c>
      <c r="H68" s="19">
        <v>1201.519</v>
      </c>
      <c r="I68" s="140">
        <v>449.988</v>
      </c>
      <c r="J68" s="214">
        <f t="shared" si="58"/>
        <v>0.13311200419747637</v>
      </c>
      <c r="K68" s="215">
        <f t="shared" si="59"/>
        <v>4.9754686270093565E-2</v>
      </c>
      <c r="L68" s="52">
        <f t="shared" si="67"/>
        <v>-0.62548407474205558</v>
      </c>
      <c r="N68" s="40">
        <f t="shared" si="61"/>
        <v>26.300076611579296</v>
      </c>
      <c r="O68" s="143">
        <f t="shared" si="62"/>
        <v>7.0037042801556417</v>
      </c>
      <c r="P68" s="52">
        <f t="shared" si="68"/>
        <v>-0.73370023275627727</v>
      </c>
    </row>
    <row r="69" spans="1:16" ht="20.100000000000001" customHeight="1" x14ac:dyDescent="0.25">
      <c r="A69" s="38" t="s">
        <v>156</v>
      </c>
      <c r="B69" s="19">
        <v>330.02000000000004</v>
      </c>
      <c r="C69" s="140">
        <v>472.09999999999997</v>
      </c>
      <c r="D69" s="247">
        <f t="shared" si="55"/>
        <v>3.3460509359756765E-2</v>
      </c>
      <c r="E69" s="215">
        <f t="shared" si="56"/>
        <v>5.269937801115384E-2</v>
      </c>
      <c r="F69" s="52">
        <f t="shared" si="66"/>
        <v>0.43051936246288075</v>
      </c>
      <c r="H69" s="19">
        <v>254.26000000000002</v>
      </c>
      <c r="I69" s="140">
        <v>369.92500000000007</v>
      </c>
      <c r="J69" s="214">
        <f t="shared" si="58"/>
        <v>2.8168558455796657E-2</v>
      </c>
      <c r="K69" s="215">
        <f t="shared" si="59"/>
        <v>4.0902206988773844E-2</v>
      </c>
      <c r="L69" s="52">
        <f t="shared" si="67"/>
        <v>0.45490836151970437</v>
      </c>
      <c r="N69" s="40">
        <f t="shared" ref="N69:N82" si="69">(H69/B69)*10</f>
        <v>7.7043815526331736</v>
      </c>
      <c r="O69" s="143">
        <f t="shared" ref="O69:O82" si="70">(I69/C69)*10</f>
        <v>7.8357339546706228</v>
      </c>
      <c r="P69" s="52">
        <f t="shared" ref="P69:P83" si="71">(O69-N69)/N69</f>
        <v>1.7049052041374576E-2</v>
      </c>
    </row>
    <row r="70" spans="1:16" ht="20.100000000000001" customHeight="1" x14ac:dyDescent="0.25">
      <c r="A70" s="38" t="s">
        <v>159</v>
      </c>
      <c r="B70" s="19">
        <v>170.95000000000002</v>
      </c>
      <c r="C70" s="140">
        <v>170.39000000000001</v>
      </c>
      <c r="D70" s="247">
        <f t="shared" si="55"/>
        <v>1.7332507348192288E-2</v>
      </c>
      <c r="E70" s="215">
        <f t="shared" si="56"/>
        <v>1.9020222451430851E-2</v>
      </c>
      <c r="F70" s="52">
        <f t="shared" si="66"/>
        <v>-3.275811640830665E-3</v>
      </c>
      <c r="H70" s="19">
        <v>196.64099999999996</v>
      </c>
      <c r="I70" s="140">
        <v>219.31100000000001</v>
      </c>
      <c r="J70" s="214">
        <f t="shared" si="58"/>
        <v>2.1785154972493941E-2</v>
      </c>
      <c r="K70" s="215">
        <f t="shared" si="59"/>
        <v>2.4248979974089285E-2</v>
      </c>
      <c r="L70" s="52">
        <f t="shared" si="67"/>
        <v>0.11528623227099155</v>
      </c>
      <c r="N70" s="40">
        <f t="shared" si="69"/>
        <v>11.502837086867501</v>
      </c>
      <c r="O70" s="143">
        <f t="shared" si="70"/>
        <v>12.871119197135981</v>
      </c>
      <c r="P70" s="52">
        <f t="shared" si="71"/>
        <v>0.1189517072992899</v>
      </c>
    </row>
    <row r="71" spans="1:16" ht="20.100000000000001" customHeight="1" x14ac:dyDescent="0.25">
      <c r="A71" s="38" t="s">
        <v>163</v>
      </c>
      <c r="B71" s="19">
        <v>202.74999999999997</v>
      </c>
      <c r="C71" s="140">
        <v>135.68</v>
      </c>
      <c r="D71" s="247">
        <f t="shared" si="55"/>
        <v>2.055668829977178E-2</v>
      </c>
      <c r="E71" s="215">
        <f t="shared" si="56"/>
        <v>1.5145629333940593E-2</v>
      </c>
      <c r="F71" s="52">
        <f t="shared" si="66"/>
        <v>-0.3308014796547471</v>
      </c>
      <c r="H71" s="19">
        <v>171.989</v>
      </c>
      <c r="I71" s="140">
        <v>183.023</v>
      </c>
      <c r="J71" s="214">
        <f t="shared" si="58"/>
        <v>1.9054047826059982E-2</v>
      </c>
      <c r="K71" s="215">
        <f t="shared" si="59"/>
        <v>2.0236655077938377E-2</v>
      </c>
      <c r="L71" s="52">
        <f t="shared" si="67"/>
        <v>6.4155265743739379E-2</v>
      </c>
      <c r="N71" s="40">
        <f t="shared" si="69"/>
        <v>8.4828113440197299</v>
      </c>
      <c r="O71" s="143">
        <f t="shared" si="70"/>
        <v>13.489313089622641</v>
      </c>
      <c r="P71" s="52">
        <f t="shared" si="71"/>
        <v>0.59019369199250538</v>
      </c>
    </row>
    <row r="72" spans="1:16" ht="20.100000000000001" customHeight="1" x14ac:dyDescent="0.25">
      <c r="A72" s="38" t="s">
        <v>155</v>
      </c>
      <c r="B72" s="19">
        <v>274.06</v>
      </c>
      <c r="C72" s="140">
        <v>317.70999999999992</v>
      </c>
      <c r="D72" s="247">
        <f t="shared" si="55"/>
        <v>2.778676199968165E-2</v>
      </c>
      <c r="E72" s="215">
        <f t="shared" si="56"/>
        <v>3.5465196754763152E-2</v>
      </c>
      <c r="F72" s="52">
        <f t="shared" si="66"/>
        <v>0.1592716923301464</v>
      </c>
      <c r="H72" s="19">
        <v>155.81799999999998</v>
      </c>
      <c r="I72" s="140">
        <v>160.07699999999997</v>
      </c>
      <c r="J72" s="214">
        <f t="shared" si="58"/>
        <v>1.72625204179396E-2</v>
      </c>
      <c r="K72" s="215">
        <f t="shared" si="59"/>
        <v>1.7699540685657763E-2</v>
      </c>
      <c r="L72" s="52">
        <f t="shared" si="67"/>
        <v>2.7333170750490871E-2</v>
      </c>
      <c r="N72" s="40">
        <f t="shared" si="69"/>
        <v>5.6855433116835723</v>
      </c>
      <c r="O72" s="143">
        <f t="shared" si="70"/>
        <v>5.0384627490478735</v>
      </c>
      <c r="P72" s="52">
        <f t="shared" si="71"/>
        <v>-0.11381156156281022</v>
      </c>
    </row>
    <row r="73" spans="1:16" ht="20.100000000000001" customHeight="1" x14ac:dyDescent="0.25">
      <c r="A73" s="38" t="s">
        <v>195</v>
      </c>
      <c r="B73" s="19">
        <v>388.44</v>
      </c>
      <c r="C73" s="140">
        <v>161.55000000000001</v>
      </c>
      <c r="D73" s="247">
        <f t="shared" si="55"/>
        <v>3.9383674491557837E-2</v>
      </c>
      <c r="E73" s="215">
        <f t="shared" si="56"/>
        <v>1.8033434691171159E-2</v>
      </c>
      <c r="F73" s="52">
        <f t="shared" si="66"/>
        <v>-0.58410565338276177</v>
      </c>
      <c r="H73" s="19">
        <v>286.72199999999998</v>
      </c>
      <c r="I73" s="140">
        <v>110.676</v>
      </c>
      <c r="J73" s="214">
        <f t="shared" si="58"/>
        <v>3.1764907643997989E-2</v>
      </c>
      <c r="K73" s="215">
        <f t="shared" si="59"/>
        <v>1.2237325567857088E-2</v>
      </c>
      <c r="L73" s="52">
        <f t="shared" si="67"/>
        <v>-0.61399543808985713</v>
      </c>
      <c r="N73" s="40">
        <f t="shared" si="69"/>
        <v>7.3813716404077843</v>
      </c>
      <c r="O73" s="143">
        <f t="shared" si="70"/>
        <v>6.8508820798514396</v>
      </c>
      <c r="P73" s="52">
        <f t="shared" si="71"/>
        <v>-7.1868696822185441E-2</v>
      </c>
    </row>
    <row r="74" spans="1:16" ht="20.100000000000001" customHeight="1" x14ac:dyDescent="0.25">
      <c r="A74" s="38" t="s">
        <v>209</v>
      </c>
      <c r="B74" s="19">
        <v>26.65</v>
      </c>
      <c r="C74" s="140">
        <v>28.97</v>
      </c>
      <c r="D74" s="247">
        <f t="shared" si="55"/>
        <v>2.7020258603645767E-3</v>
      </c>
      <c r="E74" s="215">
        <f t="shared" si="56"/>
        <v>3.2338508387695971E-3</v>
      </c>
      <c r="F74" s="52">
        <f t="shared" si="66"/>
        <v>8.7054409005628539E-2</v>
      </c>
      <c r="H74" s="19">
        <v>59.344999999999999</v>
      </c>
      <c r="I74" s="140">
        <v>68.341999999999999</v>
      </c>
      <c r="J74" s="214">
        <f t="shared" si="58"/>
        <v>6.5746208666689707E-3</v>
      </c>
      <c r="K74" s="215">
        <f t="shared" si="59"/>
        <v>7.5565009935170142E-3</v>
      </c>
      <c r="L74" s="52">
        <f t="shared" si="67"/>
        <v>0.15160502148453955</v>
      </c>
      <c r="N74" s="40">
        <f t="shared" si="69"/>
        <v>22.26829268292683</v>
      </c>
      <c r="O74" s="143">
        <f t="shared" si="70"/>
        <v>23.590610976872629</v>
      </c>
      <c r="P74" s="52">
        <f t="shared" si="71"/>
        <v>5.9381215828891276E-2</v>
      </c>
    </row>
    <row r="75" spans="1:16" ht="20.100000000000001" customHeight="1" x14ac:dyDescent="0.25">
      <c r="A75" s="38" t="s">
        <v>215</v>
      </c>
      <c r="B75" s="19">
        <v>0.8</v>
      </c>
      <c r="C75" s="140">
        <v>12.32</v>
      </c>
      <c r="D75" s="247">
        <f t="shared" si="55"/>
        <v>8.1111470479987302E-5</v>
      </c>
      <c r="E75" s="215">
        <f t="shared" si="56"/>
        <v>1.3752517201809265E-3</v>
      </c>
      <c r="F75" s="52">
        <f t="shared" si="66"/>
        <v>14.399999999999999</v>
      </c>
      <c r="H75" s="19">
        <v>23.998000000000001</v>
      </c>
      <c r="I75" s="140">
        <v>38.997999999999998</v>
      </c>
      <c r="J75" s="214">
        <f t="shared" si="58"/>
        <v>2.6586528192488325E-3</v>
      </c>
      <c r="K75" s="215">
        <f t="shared" si="59"/>
        <v>4.311966663913501E-3</v>
      </c>
      <c r="L75" s="52">
        <f t="shared" ref="L75:L81" si="72">(I75-H75)/H75</f>
        <v>0.62505208767397269</v>
      </c>
      <c r="N75" s="40">
        <f t="shared" ref="N75" si="73">(H75/B75)*10</f>
        <v>299.97499999999997</v>
      </c>
      <c r="O75" s="143">
        <f t="shared" ref="O75" si="74">(I75/C75)*10</f>
        <v>31.654220779220775</v>
      </c>
      <c r="P75" s="52">
        <f t="shared" si="71"/>
        <v>-0.89447713716402766</v>
      </c>
    </row>
    <row r="76" spans="1:16" ht="20.100000000000001" customHeight="1" x14ac:dyDescent="0.25">
      <c r="A76" s="38" t="s">
        <v>157</v>
      </c>
      <c r="B76" s="19">
        <v>21.61</v>
      </c>
      <c r="C76" s="140">
        <v>39.449999999999989</v>
      </c>
      <c r="D76" s="247">
        <f t="shared" si="55"/>
        <v>2.1910235963406568E-3</v>
      </c>
      <c r="E76" s="215">
        <f t="shared" si="56"/>
        <v>4.403707821520904E-3</v>
      </c>
      <c r="F76" s="52">
        <f t="shared" si="66"/>
        <v>0.82554372975474266</v>
      </c>
      <c r="H76" s="19">
        <v>12.561</v>
      </c>
      <c r="I76" s="140">
        <v>30.569000000000003</v>
      </c>
      <c r="J76" s="214">
        <f t="shared" si="58"/>
        <v>1.3915883849731055E-3</v>
      </c>
      <c r="K76" s="215">
        <f t="shared" si="59"/>
        <v>3.3799812541456444E-3</v>
      </c>
      <c r="L76" s="52">
        <f t="shared" si="72"/>
        <v>1.4336438181673437</v>
      </c>
      <c r="N76" s="40">
        <f t="shared" ref="N76:N77" si="75">(H76/B76)*10</f>
        <v>5.8125867653863947</v>
      </c>
      <c r="O76" s="143">
        <f t="shared" ref="O76:O77" si="76">(I76/C76)*10</f>
        <v>7.7487959442332102</v>
      </c>
      <c r="P76" s="52">
        <f t="shared" ref="P76:P77" si="77">(O76-N76)/N76</f>
        <v>0.33310628417227678</v>
      </c>
    </row>
    <row r="77" spans="1:16" ht="20.100000000000001" customHeight="1" x14ac:dyDescent="0.25">
      <c r="A77" s="38" t="s">
        <v>237</v>
      </c>
      <c r="B77" s="19">
        <v>9</v>
      </c>
      <c r="C77" s="140">
        <v>18.14</v>
      </c>
      <c r="D77" s="247">
        <f t="shared" si="55"/>
        <v>9.1250404289985713E-4</v>
      </c>
      <c r="E77" s="215">
        <f t="shared" si="56"/>
        <v>2.0249242048767861E-3</v>
      </c>
      <c r="F77" s="52">
        <f t="shared" si="66"/>
        <v>1.0155555555555555</v>
      </c>
      <c r="H77" s="19">
        <v>8.7740000000000009</v>
      </c>
      <c r="I77" s="140">
        <v>22.427999999999997</v>
      </c>
      <c r="J77" s="214">
        <f t="shared" si="58"/>
        <v>9.7204016318398442E-4</v>
      </c>
      <c r="K77" s="215">
        <f t="shared" si="59"/>
        <v>2.4798396927599364E-3</v>
      </c>
      <c r="L77" s="52">
        <f t="shared" si="72"/>
        <v>1.5561887394574874</v>
      </c>
      <c r="N77" s="40">
        <f t="shared" si="75"/>
        <v>9.7488888888888905</v>
      </c>
      <c r="O77" s="143">
        <f t="shared" si="76"/>
        <v>12.363836824696801</v>
      </c>
      <c r="P77" s="52">
        <f t="shared" si="77"/>
        <v>0.26823035584991095</v>
      </c>
    </row>
    <row r="78" spans="1:16" ht="20.100000000000001" customHeight="1" x14ac:dyDescent="0.25">
      <c r="A78" s="38" t="s">
        <v>220</v>
      </c>
      <c r="B78" s="19">
        <v>2.7</v>
      </c>
      <c r="C78" s="140">
        <v>30.599999999999998</v>
      </c>
      <c r="D78" s="247">
        <f t="shared" si="55"/>
        <v>2.7375121286995715E-4</v>
      </c>
      <c r="E78" s="215">
        <f t="shared" si="56"/>
        <v>3.415803785514314E-3</v>
      </c>
      <c r="F78" s="52">
        <f t="shared" si="66"/>
        <v>10.333333333333332</v>
      </c>
      <c r="H78" s="19">
        <v>1.052</v>
      </c>
      <c r="I78" s="140">
        <v>18.805000000000003</v>
      </c>
      <c r="J78" s="214">
        <f t="shared" si="58"/>
        <v>1.1654732752103392E-4</v>
      </c>
      <c r="K78" s="215">
        <f t="shared" si="59"/>
        <v>2.0792485028692091E-3</v>
      </c>
      <c r="L78" s="52">
        <f t="shared" si="72"/>
        <v>16.875475285171106</v>
      </c>
      <c r="N78" s="40">
        <f t="shared" si="69"/>
        <v>3.8962962962962959</v>
      </c>
      <c r="O78" s="143">
        <f t="shared" ref="O78" si="78">(I78/C78)*10</f>
        <v>6.1454248366013084</v>
      </c>
      <c r="P78" s="52">
        <f t="shared" si="71"/>
        <v>0.57724781927980362</v>
      </c>
    </row>
    <row r="79" spans="1:16" ht="20.100000000000001" customHeight="1" x14ac:dyDescent="0.25">
      <c r="A79" s="38" t="s">
        <v>214</v>
      </c>
      <c r="B79" s="19">
        <v>354.84999999999997</v>
      </c>
      <c r="C79" s="140">
        <v>25.8</v>
      </c>
      <c r="D79" s="247">
        <f t="shared" si="55"/>
        <v>3.5978006624779367E-2</v>
      </c>
      <c r="E79" s="215">
        <f t="shared" si="56"/>
        <v>2.8799914270022649E-3</v>
      </c>
      <c r="F79" s="52">
        <f t="shared" si="66"/>
        <v>-0.92729322248837531</v>
      </c>
      <c r="H79" s="19">
        <v>193.23499999999999</v>
      </c>
      <c r="I79" s="140">
        <v>18.082999999999998</v>
      </c>
      <c r="J79" s="214">
        <f t="shared" si="58"/>
        <v>2.1407816381679646E-2</v>
      </c>
      <c r="K79" s="215">
        <f t="shared" si="59"/>
        <v>1.9994177440778461E-3</v>
      </c>
      <c r="L79" s="52">
        <f t="shared" si="72"/>
        <v>-0.90641964447434475</v>
      </c>
      <c r="N79" s="40">
        <f t="shared" si="69"/>
        <v>5.4455403691700717</v>
      </c>
      <c r="O79" s="143">
        <f t="shared" ref="O79:O81" si="79">(I79/C79)*10</f>
        <v>7.0089147286821696</v>
      </c>
      <c r="P79" s="52">
        <f t="shared" si="71"/>
        <v>0.28709260303406109</v>
      </c>
    </row>
    <row r="80" spans="1:16" ht="20.100000000000001" customHeight="1" x14ac:dyDescent="0.25">
      <c r="A80" s="38" t="s">
        <v>213</v>
      </c>
      <c r="B80" s="19">
        <v>11.61</v>
      </c>
      <c r="C80" s="140">
        <v>22.53</v>
      </c>
      <c r="D80" s="247">
        <f t="shared" si="55"/>
        <v>1.1771302153408157E-3</v>
      </c>
      <c r="E80" s="215">
        <f t="shared" si="56"/>
        <v>2.5149692577659311E-3</v>
      </c>
      <c r="F80" s="52">
        <f t="shared" si="66"/>
        <v>0.94056847545219657</v>
      </c>
      <c r="H80" s="19">
        <v>5.149</v>
      </c>
      <c r="I80" s="140">
        <v>16.667999999999999</v>
      </c>
      <c r="J80" s="214">
        <f t="shared" si="58"/>
        <v>5.7043934354163845E-4</v>
      </c>
      <c r="K80" s="215">
        <f t="shared" si="59"/>
        <v>1.8429627251169353E-3</v>
      </c>
      <c r="L80" s="52">
        <f t="shared" si="72"/>
        <v>2.2371334239658185</v>
      </c>
      <c r="N80" s="40">
        <f t="shared" si="69"/>
        <v>4.434969853574505</v>
      </c>
      <c r="O80" s="143">
        <f t="shared" si="79"/>
        <v>7.3981358189081217</v>
      </c>
      <c r="P80" s="52">
        <f t="shared" si="71"/>
        <v>0.66813666454696619</v>
      </c>
    </row>
    <row r="81" spans="1:16" ht="20.100000000000001" customHeight="1" x14ac:dyDescent="0.25">
      <c r="A81" s="38" t="s">
        <v>218</v>
      </c>
      <c r="B81" s="19">
        <v>10.4</v>
      </c>
      <c r="C81" s="140">
        <v>6.78</v>
      </c>
      <c r="D81" s="247">
        <f t="shared" si="55"/>
        <v>1.0544491162398349E-3</v>
      </c>
      <c r="E81" s="215">
        <f t="shared" si="56"/>
        <v>7.5683495639826957E-4</v>
      </c>
      <c r="F81" s="52">
        <f t="shared" si="66"/>
        <v>-0.34807692307692306</v>
      </c>
      <c r="H81" s="19">
        <v>10.353</v>
      </c>
      <c r="I81" s="140">
        <v>16.173000000000002</v>
      </c>
      <c r="J81" s="214">
        <f t="shared" si="58"/>
        <v>1.14697194089854E-3</v>
      </c>
      <c r="K81" s="215">
        <f t="shared" si="59"/>
        <v>1.7882311107101151E-3</v>
      </c>
      <c r="L81" s="52">
        <f t="shared" si="72"/>
        <v>0.56215589684149547</v>
      </c>
      <c r="N81" s="40">
        <f t="shared" si="69"/>
        <v>9.9548076923076927</v>
      </c>
      <c r="O81" s="143">
        <f t="shared" si="79"/>
        <v>23.853982300884958</v>
      </c>
      <c r="P81" s="52">
        <f t="shared" si="71"/>
        <v>1.3962273343881344</v>
      </c>
    </row>
    <row r="82" spans="1:16" ht="20.100000000000001" customHeight="1" x14ac:dyDescent="0.25">
      <c r="A82" s="38" t="s">
        <v>166</v>
      </c>
      <c r="B82" s="19">
        <v>3.69</v>
      </c>
      <c r="C82" s="140">
        <v>7.6</v>
      </c>
      <c r="D82" s="247">
        <f t="shared" si="55"/>
        <v>3.7412665758894143E-4</v>
      </c>
      <c r="E82" s="215">
        <f t="shared" si="56"/>
        <v>8.4836956764407798E-4</v>
      </c>
      <c r="F82" s="52">
        <f t="shared" si="66"/>
        <v>1.0596205962059619</v>
      </c>
      <c r="H82" s="19">
        <v>2.9939999999999998</v>
      </c>
      <c r="I82" s="140">
        <v>14.664999999999999</v>
      </c>
      <c r="J82" s="214">
        <f t="shared" si="58"/>
        <v>3.3169458041632655E-4</v>
      </c>
      <c r="K82" s="215">
        <f t="shared" si="59"/>
        <v>1.6214931823758012E-3</v>
      </c>
      <c r="L82" s="52">
        <f t="shared" si="67"/>
        <v>3.8981295925183703</v>
      </c>
      <c r="N82" s="40">
        <f t="shared" si="69"/>
        <v>8.1138211382113816</v>
      </c>
      <c r="O82" s="143">
        <f t="shared" si="70"/>
        <v>19.296052631578949</v>
      </c>
      <c r="P82" s="52">
        <f t="shared" si="71"/>
        <v>1.3781708153148404</v>
      </c>
    </row>
    <row r="83" spans="1:16" ht="20.100000000000001" customHeight="1" thickBot="1" x14ac:dyDescent="0.3">
      <c r="A83" s="8" t="s">
        <v>17</v>
      </c>
      <c r="B83" s="19">
        <f>B84-SUM(B63:B82)</f>
        <v>191.55999999999221</v>
      </c>
      <c r="C83" s="307">
        <f>C84-SUM(C63:C82)</f>
        <v>84.81999999999789</v>
      </c>
      <c r="D83" s="247">
        <f t="shared" si="55"/>
        <v>1.9422141606432169E-2</v>
      </c>
      <c r="E83" s="215">
        <f t="shared" si="56"/>
        <v>9.4682508852064352E-3</v>
      </c>
      <c r="F83" s="52">
        <f t="shared" si="66"/>
        <v>-0.55721444978074053</v>
      </c>
      <c r="H83" s="196">
        <f>H84-SUM(H63:H82)</f>
        <v>194.93600000000333</v>
      </c>
      <c r="I83" s="119">
        <f>I84-SUM(I63:I82)</f>
        <v>58.910999999998239</v>
      </c>
      <c r="J83" s="214">
        <f t="shared" si="58"/>
        <v>2.1596264104221153E-2</v>
      </c>
      <c r="K83" s="215">
        <f t="shared" si="59"/>
        <v>6.513725527919398E-3</v>
      </c>
      <c r="L83" s="52">
        <f t="shared" si="67"/>
        <v>-0.69779312184513265</v>
      </c>
      <c r="N83" s="40">
        <f t="shared" ref="N83" si="80">(H83/B83)*10</f>
        <v>10.176237210274131</v>
      </c>
      <c r="O83" s="143">
        <f t="shared" ref="O83" si="81">(I83/C83)*10</f>
        <v>6.9454138174958393</v>
      </c>
      <c r="P83" s="52">
        <f t="shared" si="71"/>
        <v>-0.31748703631990693</v>
      </c>
    </row>
    <row r="84" spans="1:16" ht="26.25" customHeight="1" thickBot="1" x14ac:dyDescent="0.3">
      <c r="A84" s="12" t="s">
        <v>18</v>
      </c>
      <c r="B84" s="17">
        <v>9862.9699999999957</v>
      </c>
      <c r="C84" s="145">
        <v>8958.3599999999969</v>
      </c>
      <c r="D84" s="243">
        <f>SUM(D63:D83)</f>
        <v>0.99999999999999978</v>
      </c>
      <c r="E84" s="244">
        <f>SUM(E63:E83)</f>
        <v>1</v>
      </c>
      <c r="F84" s="57">
        <f>(C84-B84)/B84</f>
        <v>-9.171780913862651E-2</v>
      </c>
      <c r="G84" s="1"/>
      <c r="H84" s="17">
        <v>9026.3760000000002</v>
      </c>
      <c r="I84" s="145">
        <v>9044.132999999998</v>
      </c>
      <c r="J84" s="255">
        <f t="shared" si="58"/>
        <v>1</v>
      </c>
      <c r="K84" s="244">
        <f t="shared" si="59"/>
        <v>1</v>
      </c>
      <c r="L84" s="57">
        <f>(I84-H84)/H84</f>
        <v>1.9672346908657236E-3</v>
      </c>
      <c r="M84" s="1"/>
      <c r="N84" s="37">
        <f t="shared" ref="N84:O84" si="82">(H84/B84)*10</f>
        <v>9.1517828808158228</v>
      </c>
      <c r="O84" s="150">
        <f t="shared" si="82"/>
        <v>10.095746319638863</v>
      </c>
      <c r="P84" s="57">
        <f>(O84-N84)/N84</f>
        <v>0.10314530524995277</v>
      </c>
    </row>
  </sheetData>
  <mergeCells count="33"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 D63:E6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5" t="s">
        <v>3</v>
      </c>
      <c r="B4" s="353"/>
      <c r="C4" s="353"/>
      <c r="D4" s="346" t="s">
        <v>1</v>
      </c>
      <c r="E4" s="367"/>
      <c r="F4" s="347" t="s">
        <v>13</v>
      </c>
      <c r="G4" s="347"/>
      <c r="H4" s="368" t="s">
        <v>34</v>
      </c>
      <c r="I4" s="367"/>
      <c r="K4" s="346" t="s">
        <v>19</v>
      </c>
      <c r="L4" s="367"/>
      <c r="M4" s="347" t="s">
        <v>13</v>
      </c>
      <c r="N4" s="347"/>
      <c r="O4" s="368" t="s">
        <v>34</v>
      </c>
      <c r="P4" s="367"/>
      <c r="R4" s="346" t="s">
        <v>22</v>
      </c>
      <c r="S4" s="347"/>
      <c r="T4" s="69" t="s">
        <v>0</v>
      </c>
    </row>
    <row r="5" spans="1:20" x14ac:dyDescent="0.25">
      <c r="A5" s="354"/>
      <c r="B5" s="355"/>
      <c r="C5" s="355"/>
      <c r="D5" s="369" t="s">
        <v>40</v>
      </c>
      <c r="E5" s="370"/>
      <c r="F5" s="371" t="str">
        <f>D5</f>
        <v>jan - mar</v>
      </c>
      <c r="G5" s="371"/>
      <c r="H5" s="369" t="str">
        <f>F5</f>
        <v>jan - mar</v>
      </c>
      <c r="I5" s="370"/>
      <c r="K5" s="369" t="str">
        <f>D5</f>
        <v>jan - mar</v>
      </c>
      <c r="L5" s="370"/>
      <c r="M5" s="371" t="str">
        <f>D5</f>
        <v>jan - mar</v>
      </c>
      <c r="N5" s="371"/>
      <c r="O5" s="369" t="str">
        <f>D5</f>
        <v>jan - mar</v>
      </c>
      <c r="P5" s="370"/>
      <c r="R5" s="369" t="str">
        <f>D5</f>
        <v>jan - mar</v>
      </c>
      <c r="S5" s="371"/>
      <c r="T5" s="67" t="s">
        <v>35</v>
      </c>
    </row>
    <row r="6" spans="1:20" ht="15.75" thickBot="1" x14ac:dyDescent="0.3">
      <c r="A6" s="354"/>
      <c r="B6" s="355"/>
      <c r="C6" s="355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5" t="s">
        <v>2</v>
      </c>
      <c r="B23" s="353"/>
      <c r="C23" s="353"/>
      <c r="D23" s="346" t="s">
        <v>1</v>
      </c>
      <c r="E23" s="367"/>
      <c r="F23" s="347" t="s">
        <v>13</v>
      </c>
      <c r="G23" s="347"/>
      <c r="H23" s="368" t="s">
        <v>34</v>
      </c>
      <c r="I23" s="367"/>
      <c r="J23"/>
      <c r="K23" s="346" t="s">
        <v>19</v>
      </c>
      <c r="L23" s="367"/>
      <c r="M23" s="347" t="s">
        <v>13</v>
      </c>
      <c r="N23" s="347"/>
      <c r="O23" s="368" t="s">
        <v>34</v>
      </c>
      <c r="P23" s="367"/>
      <c r="Q23"/>
      <c r="R23" s="346" t="s">
        <v>22</v>
      </c>
      <c r="S23" s="347"/>
      <c r="T23" s="69" t="s">
        <v>0</v>
      </c>
    </row>
    <row r="24" spans="1:20" s="3" customFormat="1" ht="15" customHeight="1" x14ac:dyDescent="0.25">
      <c r="A24" s="354"/>
      <c r="B24" s="355"/>
      <c r="C24" s="355"/>
      <c r="D24" s="369" t="s">
        <v>40</v>
      </c>
      <c r="E24" s="370"/>
      <c r="F24" s="371" t="str">
        <f>D24</f>
        <v>jan - mar</v>
      </c>
      <c r="G24" s="371"/>
      <c r="H24" s="369" t="str">
        <f>F24</f>
        <v>jan - mar</v>
      </c>
      <c r="I24" s="370"/>
      <c r="J24"/>
      <c r="K24" s="369" t="str">
        <f>D24</f>
        <v>jan - mar</v>
      </c>
      <c r="L24" s="370"/>
      <c r="M24" s="371" t="str">
        <f>D24</f>
        <v>jan - mar</v>
      </c>
      <c r="N24" s="371"/>
      <c r="O24" s="369" t="str">
        <f>D24</f>
        <v>jan - mar</v>
      </c>
      <c r="P24" s="370"/>
      <c r="Q24"/>
      <c r="R24" s="369" t="str">
        <f>D24</f>
        <v>jan - mar</v>
      </c>
      <c r="S24" s="371"/>
      <c r="T24" s="67" t="s">
        <v>35</v>
      </c>
    </row>
    <row r="25" spans="1:20" ht="15.75" customHeight="1" thickBot="1" x14ac:dyDescent="0.3">
      <c r="A25" s="354"/>
      <c r="B25" s="355"/>
      <c r="C25" s="355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5" t="s">
        <v>2</v>
      </c>
      <c r="B42" s="353"/>
      <c r="C42" s="353"/>
      <c r="D42" s="346" t="s">
        <v>1</v>
      </c>
      <c r="E42" s="367"/>
      <c r="F42" s="347" t="s">
        <v>13</v>
      </c>
      <c r="G42" s="347"/>
      <c r="H42" s="368" t="s">
        <v>34</v>
      </c>
      <c r="I42" s="367"/>
      <c r="K42" s="346" t="s">
        <v>19</v>
      </c>
      <c r="L42" s="367"/>
      <c r="M42" s="347" t="s">
        <v>13</v>
      </c>
      <c r="N42" s="347"/>
      <c r="O42" s="368" t="s">
        <v>34</v>
      </c>
      <c r="P42" s="367"/>
      <c r="R42" s="346" t="s">
        <v>22</v>
      </c>
      <c r="S42" s="347"/>
      <c r="T42" s="69" t="s">
        <v>0</v>
      </c>
    </row>
    <row r="43" spans="1:20" ht="15" customHeight="1" x14ac:dyDescent="0.25">
      <c r="A43" s="354"/>
      <c r="B43" s="355"/>
      <c r="C43" s="355"/>
      <c r="D43" s="369" t="s">
        <v>40</v>
      </c>
      <c r="E43" s="370"/>
      <c r="F43" s="371" t="str">
        <f>D43</f>
        <v>jan - mar</v>
      </c>
      <c r="G43" s="371"/>
      <c r="H43" s="369" t="str">
        <f>F43</f>
        <v>jan - mar</v>
      </c>
      <c r="I43" s="370"/>
      <c r="K43" s="369" t="str">
        <f>D43</f>
        <v>jan - mar</v>
      </c>
      <c r="L43" s="370"/>
      <c r="M43" s="371" t="str">
        <f>D43</f>
        <v>jan - mar</v>
      </c>
      <c r="N43" s="371"/>
      <c r="O43" s="369" t="str">
        <f>D43</f>
        <v>jan - mar</v>
      </c>
      <c r="P43" s="370"/>
      <c r="R43" s="369" t="str">
        <f>D43</f>
        <v>jan - mar</v>
      </c>
      <c r="S43" s="371"/>
      <c r="T43" s="67" t="s">
        <v>35</v>
      </c>
    </row>
    <row r="44" spans="1:20" ht="15.75" customHeight="1" thickBot="1" x14ac:dyDescent="0.3">
      <c r="A44" s="354"/>
      <c r="B44" s="355"/>
      <c r="C44" s="355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F1" workbookViewId="0">
      <selection activeCell="T30" sqref="T30:U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4" t="s">
        <v>48</v>
      </c>
    </row>
    <row r="2" spans="1:37" ht="15.75" thickBot="1" x14ac:dyDescent="0.3"/>
    <row r="3" spans="1:37" ht="22.5" customHeight="1" x14ac:dyDescent="0.25">
      <c r="A3" s="314" t="s">
        <v>3</v>
      </c>
      <c r="B3" s="316">
        <v>2007</v>
      </c>
      <c r="C3" s="312">
        <v>2008</v>
      </c>
      <c r="D3" s="312">
        <v>2009</v>
      </c>
      <c r="E3" s="312">
        <v>2010</v>
      </c>
      <c r="F3" s="312">
        <v>2011</v>
      </c>
      <c r="G3" s="312">
        <v>2012</v>
      </c>
      <c r="H3" s="312">
        <v>2013</v>
      </c>
      <c r="I3" s="312">
        <v>2014</v>
      </c>
      <c r="J3" s="312">
        <v>2015</v>
      </c>
      <c r="K3" s="312">
        <v>2016</v>
      </c>
      <c r="L3" s="320">
        <v>2017</v>
      </c>
      <c r="M3" s="312">
        <v>2018</v>
      </c>
      <c r="N3" s="312">
        <v>2019</v>
      </c>
      <c r="O3" s="322">
        <v>2020</v>
      </c>
      <c r="P3" s="324">
        <v>2021</v>
      </c>
      <c r="Q3" s="276" t="s">
        <v>49</v>
      </c>
      <c r="R3" s="326" t="s">
        <v>179</v>
      </c>
      <c r="S3" s="327"/>
      <c r="T3" s="318" t="s">
        <v>107</v>
      </c>
      <c r="U3" s="319"/>
    </row>
    <row r="4" spans="1:37" ht="31.5" customHeight="1" thickBot="1" x14ac:dyDescent="0.3">
      <c r="A4" s="315"/>
      <c r="B4" s="317"/>
      <c r="C4" s="313"/>
      <c r="D4" s="313"/>
      <c r="E4" s="313"/>
      <c r="F4" s="313"/>
      <c r="G4" s="313"/>
      <c r="H4" s="313"/>
      <c r="I4" s="313"/>
      <c r="J4" s="313"/>
      <c r="K4" s="313"/>
      <c r="L4" s="321"/>
      <c r="M4" s="313"/>
      <c r="N4" s="313"/>
      <c r="O4" s="323"/>
      <c r="P4" s="325"/>
      <c r="Q4" s="174" t="s">
        <v>132</v>
      </c>
      <c r="R4" s="127">
        <v>2021</v>
      </c>
      <c r="S4" s="266">
        <v>2022</v>
      </c>
      <c r="T4" s="274" t="s">
        <v>180</v>
      </c>
      <c r="U4" s="265" t="s">
        <v>181</v>
      </c>
    </row>
    <row r="5" spans="1:37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8"/>
      <c r="P5" s="101"/>
      <c r="Q5" s="175"/>
      <c r="R5" s="101"/>
      <c r="S5" s="101"/>
      <c r="T5" s="101"/>
      <c r="U5" s="101"/>
    </row>
    <row r="6" spans="1:37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9">
        <v>778040.99999999534</v>
      </c>
      <c r="M6" s="153">
        <v>800341.53700000001</v>
      </c>
      <c r="N6" s="153">
        <v>819402.33799999987</v>
      </c>
      <c r="O6" s="153">
        <v>856189.67600000137</v>
      </c>
      <c r="P6" s="280">
        <v>925952.67900000024</v>
      </c>
      <c r="Q6" s="100"/>
      <c r="R6" s="115">
        <v>859320.28299999982</v>
      </c>
      <c r="S6" s="147">
        <v>875553.72999999963</v>
      </c>
      <c r="T6" s="112">
        <v>927015.2150000002</v>
      </c>
      <c r="U6" s="147">
        <v>943670.59799999977</v>
      </c>
      <c r="AB6" s="101"/>
      <c r="AC6" s="101" t="s">
        <v>51</v>
      </c>
      <c r="AD6" s="101"/>
      <c r="AE6" s="101"/>
      <c r="AF6" s="101" t="s">
        <v>52</v>
      </c>
      <c r="AG6" s="101"/>
      <c r="AH6" s="101"/>
      <c r="AI6" s="101" t="s">
        <v>53</v>
      </c>
      <c r="AJ6" s="101"/>
      <c r="AK6" s="101"/>
    </row>
    <row r="7" spans="1:37" ht="27.95" customHeight="1" thickBot="1" x14ac:dyDescent="0.3">
      <c r="A7" s="114" t="s">
        <v>54</v>
      </c>
      <c r="B7" s="281"/>
      <c r="C7" s="282">
        <f t="shared" ref="C7:P7" si="0">(C6-B6)/B6</f>
        <v>-3.3593101694751756E-2</v>
      </c>
      <c r="D7" s="282">
        <f t="shared" si="0"/>
        <v>-5.547950654696842E-2</v>
      </c>
      <c r="E7" s="282">
        <f t="shared" si="0"/>
        <v>0.12935193655750571</v>
      </c>
      <c r="F7" s="282">
        <f t="shared" si="0"/>
        <v>6.9237346278111039E-2</v>
      </c>
      <c r="G7" s="282">
        <f t="shared" si="0"/>
        <v>7.0916851968766473E-2</v>
      </c>
      <c r="H7" s="282">
        <f t="shared" si="0"/>
        <v>2.4575136004574345E-2</v>
      </c>
      <c r="I7" s="282">
        <f t="shared" si="0"/>
        <v>7.6183269239540599E-3</v>
      </c>
      <c r="J7" s="282">
        <f t="shared" si="0"/>
        <v>1.2734814169037992E-2</v>
      </c>
      <c r="K7" s="282">
        <f t="shared" si="0"/>
        <v>-1.5716855363724046E-2</v>
      </c>
      <c r="L7" s="283">
        <f t="shared" si="0"/>
        <v>7.4681415362328071E-2</v>
      </c>
      <c r="M7" s="282">
        <f t="shared" si="0"/>
        <v>2.8662418818551721E-2</v>
      </c>
      <c r="N7" s="282">
        <f t="shared" si="0"/>
        <v>2.3815833764479301E-2</v>
      </c>
      <c r="O7" s="282">
        <f t="shared" si="0"/>
        <v>4.4895329551770828E-2</v>
      </c>
      <c r="P7" s="102">
        <f t="shared" si="0"/>
        <v>8.1480780433982658E-2</v>
      </c>
      <c r="R7" s="118"/>
      <c r="S7" s="284">
        <f>(S6-R6)/R6</f>
        <v>1.8891032041425483E-2</v>
      </c>
      <c r="U7" s="284">
        <f>(U6-T6)/T6</f>
        <v>1.7966677062576111E-2</v>
      </c>
      <c r="AB7" s="101"/>
      <c r="AC7" s="101">
        <v>2012</v>
      </c>
      <c r="AD7" s="101">
        <v>2013</v>
      </c>
      <c r="AE7" s="101"/>
      <c r="AF7" s="101">
        <v>2012</v>
      </c>
      <c r="AG7" s="101">
        <v>2013</v>
      </c>
      <c r="AH7" s="101"/>
      <c r="AI7" s="101">
        <v>2012</v>
      </c>
      <c r="AJ7" s="101">
        <v>2013</v>
      </c>
      <c r="AK7" s="101"/>
    </row>
    <row r="8" spans="1:37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9">
        <v>137205.92600000018</v>
      </c>
      <c r="M8" s="153">
        <v>154727.05100000001</v>
      </c>
      <c r="N8" s="153">
        <v>169208.33799999999</v>
      </c>
      <c r="O8" s="153">
        <v>166254.71299999979</v>
      </c>
      <c r="P8" s="280">
        <v>167736.79199999999</v>
      </c>
      <c r="Q8" s="100"/>
      <c r="R8" s="115">
        <v>155456.93799999999</v>
      </c>
      <c r="S8" s="147">
        <v>178613.41800000003</v>
      </c>
      <c r="T8" s="112">
        <v>169667.01800000001</v>
      </c>
      <c r="U8" s="147">
        <v>196022.519</v>
      </c>
      <c r="AB8" s="101" t="s">
        <v>56</v>
      </c>
      <c r="AC8" s="101"/>
      <c r="AD8" s="105"/>
      <c r="AE8" s="101"/>
      <c r="AF8" s="105"/>
      <c r="AG8" s="105"/>
      <c r="AH8" s="101"/>
      <c r="AI8" s="101"/>
      <c r="AJ8" s="105" t="e">
        <f>#REF!-#REF!</f>
        <v>#REF!</v>
      </c>
      <c r="AK8" s="101"/>
    </row>
    <row r="9" spans="1:37" ht="27.95" customHeight="1" thickBot="1" x14ac:dyDescent="0.3">
      <c r="A9" s="113" t="s">
        <v>54</v>
      </c>
      <c r="B9" s="116"/>
      <c r="C9" s="285">
        <f t="shared" ref="C9:P9" si="1">(C8-B8)/B8</f>
        <v>0.2704215924390953</v>
      </c>
      <c r="D9" s="285">
        <f t="shared" si="1"/>
        <v>-1.5727210912017519E-2</v>
      </c>
      <c r="E9" s="285">
        <f t="shared" si="1"/>
        <v>0.13141316724760313</v>
      </c>
      <c r="F9" s="285">
        <f t="shared" si="1"/>
        <v>-8.4685563002352207E-2</v>
      </c>
      <c r="G9" s="285">
        <f t="shared" si="1"/>
        <v>5.4407061581438577E-2</v>
      </c>
      <c r="H9" s="285">
        <f t="shared" si="1"/>
        <v>0.41712583925447455</v>
      </c>
      <c r="I9" s="285">
        <f t="shared" si="1"/>
        <v>2.250827194251357E-2</v>
      </c>
      <c r="J9" s="285">
        <f t="shared" si="1"/>
        <v>-6.7109981334913887E-2</v>
      </c>
      <c r="K9" s="285">
        <f t="shared" si="1"/>
        <v>-5.6223528896759203E-2</v>
      </c>
      <c r="L9" s="286">
        <f t="shared" si="1"/>
        <v>0.24516978481709314</v>
      </c>
      <c r="M9" s="285">
        <f t="shared" si="1"/>
        <v>0.12769947706194412</v>
      </c>
      <c r="N9" s="285">
        <f t="shared" si="1"/>
        <v>9.3592470782629861E-2</v>
      </c>
      <c r="O9" s="285">
        <f t="shared" si="1"/>
        <v>-1.7455552338089889E-2</v>
      </c>
      <c r="P9" s="287">
        <f t="shared" si="1"/>
        <v>8.9145081860037469E-3</v>
      </c>
      <c r="Q9" s="10"/>
      <c r="R9" s="116"/>
      <c r="S9" s="288">
        <f>(S8-R8)/R8</f>
        <v>0.14895752031343909</v>
      </c>
      <c r="T9" s="289"/>
      <c r="U9" s="288">
        <f>(U8-T8)/T8</f>
        <v>0.1553366194011849</v>
      </c>
      <c r="AB9" s="101" t="s">
        <v>57</v>
      </c>
      <c r="AC9" s="101"/>
      <c r="AD9" s="105"/>
      <c r="AE9" s="101"/>
      <c r="AF9" s="105"/>
      <c r="AG9" s="105"/>
      <c r="AH9" s="101"/>
      <c r="AI9" s="101"/>
      <c r="AJ9" s="105" t="e">
        <f>#REF!-#REF!</f>
        <v>#REF!</v>
      </c>
      <c r="AK9" s="101"/>
    </row>
    <row r="10" spans="1:37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90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R10" s="117">
        <f>R6-R8</f>
        <v>703863.34499999986</v>
      </c>
      <c r="S10" s="140">
        <f>S6-S8</f>
        <v>696940.31199999957</v>
      </c>
      <c r="T10" s="119">
        <f>T6-T8</f>
        <v>757348.19700000016</v>
      </c>
      <c r="U10" s="140">
        <f>U6-U8</f>
        <v>747648.07899999979</v>
      </c>
      <c r="AB10" s="101" t="s">
        <v>59</v>
      </c>
      <c r="AC10" s="101"/>
      <c r="AD10" s="105"/>
      <c r="AE10" s="101"/>
      <c r="AF10" s="105"/>
      <c r="AG10" s="105"/>
      <c r="AH10" s="101"/>
      <c r="AI10" s="101"/>
      <c r="AJ10" s="105" t="e">
        <f>#REF!-#REF!</f>
        <v>#REF!</v>
      </c>
      <c r="AK10" s="101"/>
    </row>
    <row r="11" spans="1:37" ht="27.95" customHeight="1" thickBot="1" x14ac:dyDescent="0.3">
      <c r="A11" s="113" t="s">
        <v>54</v>
      </c>
      <c r="B11" s="116"/>
      <c r="C11" s="285">
        <f t="shared" ref="C11:P11" si="3">(C10-B10)/B10</f>
        <v>-6.9691981183973503E-2</v>
      </c>
      <c r="D11" s="285">
        <f t="shared" si="3"/>
        <v>-6.1925390197789032E-2</v>
      </c>
      <c r="E11" s="285">
        <f t="shared" si="3"/>
        <v>0.12900124529442691</v>
      </c>
      <c r="F11" s="285">
        <f t="shared" si="3"/>
        <v>9.5481248872617649E-2</v>
      </c>
      <c r="G11" s="285">
        <f t="shared" si="3"/>
        <v>7.3268823590907375E-2</v>
      </c>
      <c r="H11" s="285">
        <f t="shared" si="3"/>
        <v>-3.0364536906909986E-2</v>
      </c>
      <c r="I11" s="285">
        <f t="shared" si="3"/>
        <v>4.5726535271722896E-3</v>
      </c>
      <c r="J11" s="285">
        <f t="shared" si="3"/>
        <v>2.9358308786875894E-2</v>
      </c>
      <c r="K11" s="285">
        <f t="shared" si="3"/>
        <v>-8.0738147744113774E-3</v>
      </c>
      <c r="L11" s="286">
        <f t="shared" si="3"/>
        <v>4.4074177807781237E-2</v>
      </c>
      <c r="M11" s="285">
        <f t="shared" si="3"/>
        <v>7.4580998979543013E-3</v>
      </c>
      <c r="N11" s="285">
        <f t="shared" si="3"/>
        <v>7.093264013285863E-3</v>
      </c>
      <c r="O11" s="285">
        <f t="shared" si="3"/>
        <v>6.1121700600131258E-2</v>
      </c>
      <c r="P11" s="287">
        <f t="shared" si="3"/>
        <v>9.8967189172580669E-2</v>
      </c>
      <c r="Q11" s="10"/>
      <c r="R11" s="116"/>
      <c r="S11" s="288">
        <f>(S10-R10)/R10</f>
        <v>-9.8357629349206822E-3</v>
      </c>
      <c r="T11" s="289"/>
      <c r="U11" s="288">
        <f>(U10-T10)/T10</f>
        <v>-1.2808003027437542E-2</v>
      </c>
      <c r="AB11" s="101" t="s">
        <v>60</v>
      </c>
      <c r="AC11" s="101"/>
      <c r="AD11" s="105"/>
      <c r="AE11" s="101"/>
      <c r="AF11" s="105"/>
      <c r="AG11" s="105"/>
      <c r="AH11" s="101"/>
      <c r="AI11" s="101"/>
      <c r="AJ11" s="105" t="e">
        <f>#REF!-#REF!</f>
        <v>#REF!</v>
      </c>
      <c r="AK11" s="101"/>
    </row>
    <row r="12" spans="1:37" ht="27.95" hidden="1" customHeight="1" thickBot="1" x14ac:dyDescent="0.3">
      <c r="A12" s="106" t="s">
        <v>61</v>
      </c>
      <c r="B12" s="291">
        <f>(B6/B8)</f>
        <v>9.4217210737695982</v>
      </c>
      <c r="C12" s="292">
        <f t="shared" ref="C12:S12" si="4">(C6/C8)</f>
        <v>7.1670824030294336</v>
      </c>
      <c r="D12" s="292">
        <f t="shared" si="4"/>
        <v>6.8776220200097287</v>
      </c>
      <c r="E12" s="292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3">
        <f t="shared" si="4"/>
        <v>5.5277062191974977</v>
      </c>
      <c r="S12" s="293">
        <f t="shared" si="4"/>
        <v>4.9019482399692924</v>
      </c>
      <c r="T12" s="103">
        <f>T6/T8</f>
        <v>5.4637325859054124</v>
      </c>
      <c r="U12" s="293">
        <f>U6/U8</f>
        <v>4.8140928032865435</v>
      </c>
      <c r="AB12" s="101" t="s">
        <v>62</v>
      </c>
      <c r="AC12" s="101"/>
      <c r="AD12" s="105"/>
      <c r="AE12" s="101"/>
      <c r="AF12" s="105"/>
      <c r="AG12" s="105"/>
      <c r="AH12" s="101"/>
      <c r="AI12" s="101"/>
      <c r="AJ12" s="105" t="e">
        <f>#REF!-#REF!</f>
        <v>#REF!</v>
      </c>
      <c r="AK12" s="101"/>
    </row>
    <row r="13" spans="1:37" ht="30" customHeight="1" thickBot="1" x14ac:dyDescent="0.3">
      <c r="AB13" s="101" t="s">
        <v>63</v>
      </c>
      <c r="AC13" s="101"/>
      <c r="AD13" s="105"/>
      <c r="AE13" s="101"/>
      <c r="AF13" s="105"/>
      <c r="AG13" s="105"/>
      <c r="AH13" s="101"/>
      <c r="AI13" s="101"/>
      <c r="AJ13" s="105" t="e">
        <f>#REF!-#REF!</f>
        <v>#REF!</v>
      </c>
      <c r="AK13" s="101"/>
    </row>
    <row r="14" spans="1:37" ht="22.5" customHeight="1" x14ac:dyDescent="0.25">
      <c r="A14" s="314" t="s">
        <v>2</v>
      </c>
      <c r="B14" s="316">
        <v>2007</v>
      </c>
      <c r="C14" s="312">
        <v>2008</v>
      </c>
      <c r="D14" s="312">
        <v>2009</v>
      </c>
      <c r="E14" s="312">
        <v>2010</v>
      </c>
      <c r="F14" s="312">
        <v>2011</v>
      </c>
      <c r="G14" s="312">
        <v>2012</v>
      </c>
      <c r="H14" s="312">
        <v>2013</v>
      </c>
      <c r="I14" s="312">
        <v>2014</v>
      </c>
      <c r="J14" s="312">
        <v>2015</v>
      </c>
      <c r="K14" s="328">
        <v>2016</v>
      </c>
      <c r="L14" s="320">
        <v>2017</v>
      </c>
      <c r="M14" s="312">
        <v>2018</v>
      </c>
      <c r="N14" s="312">
        <v>2019</v>
      </c>
      <c r="O14" s="322">
        <v>2020</v>
      </c>
      <c r="P14" s="324">
        <v>2021</v>
      </c>
      <c r="Q14" s="128" t="s">
        <v>49</v>
      </c>
      <c r="R14" s="326" t="str">
        <f>R3</f>
        <v>jan-nov</v>
      </c>
      <c r="S14" s="327"/>
      <c r="T14" s="318" t="s">
        <v>107</v>
      </c>
      <c r="U14" s="319"/>
      <c r="AB14" s="101" t="s">
        <v>64</v>
      </c>
      <c r="AC14" s="101"/>
      <c r="AD14" s="105"/>
      <c r="AE14" s="101"/>
      <c r="AF14" s="105"/>
      <c r="AG14" s="105"/>
      <c r="AH14" s="101"/>
      <c r="AI14" s="101"/>
      <c r="AJ14" s="105" t="e">
        <f>#REF!-#REF!</f>
        <v>#REF!</v>
      </c>
      <c r="AK14" s="101"/>
    </row>
    <row r="15" spans="1:37" ht="31.5" customHeight="1" thickBot="1" x14ac:dyDescent="0.3">
      <c r="A15" s="315"/>
      <c r="B15" s="317"/>
      <c r="C15" s="313"/>
      <c r="D15" s="313"/>
      <c r="E15" s="313"/>
      <c r="F15" s="313"/>
      <c r="G15" s="313"/>
      <c r="H15" s="313"/>
      <c r="I15" s="313"/>
      <c r="J15" s="313"/>
      <c r="K15" s="329"/>
      <c r="L15" s="321"/>
      <c r="M15" s="313"/>
      <c r="N15" s="313"/>
      <c r="O15" s="323"/>
      <c r="P15" s="325"/>
      <c r="Q15" s="129" t="str">
        <f>Q4</f>
        <v>2007/2021</v>
      </c>
      <c r="R15" s="127">
        <f>R4</f>
        <v>2021</v>
      </c>
      <c r="S15" s="266">
        <f>S4</f>
        <v>2022</v>
      </c>
      <c r="T15" s="264" t="str">
        <f>T4</f>
        <v>dez 20 a nov 2021</v>
      </c>
      <c r="U15" s="265" t="str">
        <f>U4</f>
        <v>dez 21 a nov 2022</v>
      </c>
      <c r="AB15" s="101" t="s">
        <v>65</v>
      </c>
      <c r="AC15" s="101"/>
      <c r="AD15" s="105"/>
      <c r="AE15" s="101"/>
      <c r="AF15" s="105"/>
      <c r="AG15" s="105"/>
      <c r="AH15" s="101"/>
      <c r="AI15" s="101"/>
      <c r="AJ15" s="105" t="e">
        <f>#REF!-#REF!</f>
        <v>#REF!</v>
      </c>
      <c r="AK15" s="101"/>
    </row>
    <row r="16" spans="1:37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8"/>
      <c r="Q16" s="294"/>
      <c r="AB16" s="101" t="s">
        <v>66</v>
      </c>
      <c r="AD16" s="105"/>
      <c r="AF16" s="105"/>
      <c r="AG16" s="105"/>
      <c r="AJ16" s="105" t="e">
        <f>#REF!-#REF!</f>
        <v>#REF!</v>
      </c>
    </row>
    <row r="17" spans="1:37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9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80">
        <v>427968.65799999994</v>
      </c>
      <c r="Q17" s="100"/>
      <c r="R17" s="115">
        <v>396171.84700000013</v>
      </c>
      <c r="S17" s="147">
        <v>387545.06400000013</v>
      </c>
      <c r="T17" s="112">
        <v>429069.18900000007</v>
      </c>
      <c r="U17" s="147">
        <v>421019.10700000013</v>
      </c>
      <c r="AB17" s="101" t="s">
        <v>67</v>
      </c>
      <c r="AC17" s="101"/>
      <c r="AD17" s="105"/>
      <c r="AE17" s="101"/>
      <c r="AF17" s="105"/>
      <c r="AG17" s="105"/>
      <c r="AH17" s="101"/>
      <c r="AI17" s="101"/>
      <c r="AJ17" s="105" t="e">
        <f>#REF!-#REF!</f>
        <v>#REF!</v>
      </c>
      <c r="AK17" s="101"/>
    </row>
    <row r="18" spans="1:37" ht="27.75" customHeight="1" thickBot="1" x14ac:dyDescent="0.3">
      <c r="A18" s="114" t="s">
        <v>54</v>
      </c>
      <c r="B18" s="281"/>
      <c r="C18" s="282">
        <f t="shared" ref="C18:P18" si="5">(C17-B17)/B17</f>
        <v>-5.4332489679479568E-2</v>
      </c>
      <c r="D18" s="282">
        <f t="shared" si="5"/>
        <v>-7.2127077537654183E-2</v>
      </c>
      <c r="E18" s="282">
        <f t="shared" si="5"/>
        <v>0.12182444539758823</v>
      </c>
      <c r="F18" s="282">
        <f t="shared" si="5"/>
        <v>1.2510259696368252E-2</v>
      </c>
      <c r="G18" s="282">
        <f t="shared" si="5"/>
        <v>3.8557547808706294E-2</v>
      </c>
      <c r="H18" s="282">
        <f t="shared" si="5"/>
        <v>3.7801022123911316E-3</v>
      </c>
      <c r="I18" s="282">
        <f t="shared" si="5"/>
        <v>-1.5821591729182263E-3</v>
      </c>
      <c r="J18" s="282">
        <f t="shared" si="5"/>
        <v>3.6697642720653331E-2</v>
      </c>
      <c r="K18" s="295">
        <f t="shared" si="5"/>
        <v>2.2227281971553901E-2</v>
      </c>
      <c r="L18" s="283">
        <f t="shared" si="5"/>
        <v>2.5737437820711511E-2</v>
      </c>
      <c r="M18" s="282">
        <f t="shared" si="5"/>
        <v>2.6759932780496109E-2</v>
      </c>
      <c r="N18" s="282">
        <f t="shared" si="5"/>
        <v>1.6024959109884815E-3</v>
      </c>
      <c r="O18" s="282">
        <f t="shared" si="5"/>
        <v>-0.13403340389423476</v>
      </c>
      <c r="P18" s="102">
        <f t="shared" si="5"/>
        <v>8.6341308222622926E-2</v>
      </c>
      <c r="R18" s="118"/>
      <c r="S18" s="284"/>
      <c r="U18" s="284">
        <f>(U17-T17)/T17</f>
        <v>-1.8761734019545121E-2</v>
      </c>
      <c r="AB18" s="101" t="s">
        <v>68</v>
      </c>
      <c r="AC18" s="101"/>
      <c r="AD18" s="105"/>
      <c r="AE18" s="101"/>
      <c r="AF18" s="105"/>
      <c r="AG18" s="105"/>
      <c r="AH18" s="101"/>
      <c r="AI18" s="101"/>
      <c r="AJ18" s="105" t="e">
        <f>#REF!-#REF!</f>
        <v>#REF!</v>
      </c>
      <c r="AK18" s="101"/>
    </row>
    <row r="19" spans="1:37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9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80">
        <v>165333.11300000001</v>
      </c>
      <c r="Q19" s="100"/>
      <c r="R19" s="115">
        <v>153145.32399999999</v>
      </c>
      <c r="S19" s="147">
        <v>175961.48800000001</v>
      </c>
      <c r="T19" s="112">
        <v>167276.98499999996</v>
      </c>
      <c r="U19" s="147">
        <v>193279.04100000003</v>
      </c>
      <c r="AB19" s="101" t="s">
        <v>69</v>
      </c>
      <c r="AC19" s="101"/>
      <c r="AD19" s="105"/>
      <c r="AE19" s="101"/>
      <c r="AF19" s="105"/>
      <c r="AG19" s="105"/>
      <c r="AH19" s="101"/>
      <c r="AI19" s="101"/>
      <c r="AJ19" s="105" t="e">
        <f>#REF!-#REF!</f>
        <v>#REF!</v>
      </c>
      <c r="AK19" s="101"/>
    </row>
    <row r="20" spans="1:37" ht="27.75" customHeight="1" thickBot="1" x14ac:dyDescent="0.3">
      <c r="A20" s="113" t="s">
        <v>54</v>
      </c>
      <c r="B20" s="116"/>
      <c r="C20" s="285">
        <f t="shared" ref="C20:P20" si="6">(C19-B19)/B19</f>
        <v>0.27026566048919176</v>
      </c>
      <c r="D20" s="285">
        <f t="shared" si="6"/>
        <v>-2.4010145087149853E-2</v>
      </c>
      <c r="E20" s="285">
        <f t="shared" si="6"/>
        <v>0.14006023199087436</v>
      </c>
      <c r="F20" s="285">
        <f t="shared" si="6"/>
        <v>-8.8603238264779852E-2</v>
      </c>
      <c r="G20" s="285">
        <f t="shared" si="6"/>
        <v>5.702380925842114E-2</v>
      </c>
      <c r="H20" s="285">
        <f t="shared" si="6"/>
        <v>0.42203841205856046</v>
      </c>
      <c r="I20" s="285">
        <f t="shared" si="6"/>
        <v>2.2864466924753087E-2</v>
      </c>
      <c r="J20" s="285">
        <f t="shared" si="6"/>
        <v>-6.9050989193828793E-2</v>
      </c>
      <c r="K20" s="296">
        <f t="shared" si="6"/>
        <v>-5.6265682741884385E-2</v>
      </c>
      <c r="L20" s="286">
        <f t="shared" si="6"/>
        <v>0.24855590020796675</v>
      </c>
      <c r="M20" s="285">
        <f t="shared" si="6"/>
        <v>0.12649303974249151</v>
      </c>
      <c r="N20" s="285">
        <f t="shared" si="6"/>
        <v>9.3478917261994809E-2</v>
      </c>
      <c r="O20" s="285">
        <f t="shared" si="6"/>
        <v>-2.0256048630349952E-2</v>
      </c>
      <c r="P20" s="287">
        <f t="shared" si="6"/>
        <v>6.002496321448187E-3</v>
      </c>
      <c r="Q20" s="10"/>
      <c r="R20" s="116"/>
      <c r="S20" s="288">
        <f>(S19-R19)/R19</f>
        <v>0.14898374566108216</v>
      </c>
      <c r="T20" s="289"/>
      <c r="U20" s="288">
        <f>(U19-T19)/T19</f>
        <v>0.15544311729434912</v>
      </c>
    </row>
    <row r="21" spans="1:37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90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R21" s="117">
        <f>R17-R19</f>
        <v>243026.52300000013</v>
      </c>
      <c r="S21" s="140">
        <f>S17-S19</f>
        <v>211583.57600000012</v>
      </c>
      <c r="T21" s="119">
        <f>T17-T19</f>
        <v>261792.20400000011</v>
      </c>
      <c r="U21" s="140">
        <f>U17-U19</f>
        <v>227740.06600000011</v>
      </c>
    </row>
    <row r="22" spans="1:37" ht="27.75" customHeight="1" thickBot="1" x14ac:dyDescent="0.3">
      <c r="A22" s="113" t="s">
        <v>54</v>
      </c>
      <c r="B22" s="116"/>
      <c r="C22" s="285">
        <f t="shared" ref="C22:P22" si="8">(C21-B21)/B21</f>
        <v>-0.11605990664243518</v>
      </c>
      <c r="D22" s="285">
        <f t="shared" si="8"/>
        <v>-8.5276349890891168E-2</v>
      </c>
      <c r="E22" s="285">
        <f t="shared" si="8"/>
        <v>0.1165072369632576</v>
      </c>
      <c r="F22" s="285">
        <f t="shared" si="8"/>
        <v>4.261497835533698E-2</v>
      </c>
      <c r="G22" s="285">
        <f t="shared" si="8"/>
        <v>3.3751501627664215E-2</v>
      </c>
      <c r="H22" s="285">
        <f t="shared" si="8"/>
        <v>-0.10752681486702027</v>
      </c>
      <c r="I22" s="285">
        <f t="shared" si="8"/>
        <v>-1.1948193852351347E-2</v>
      </c>
      <c r="J22" s="285">
        <f t="shared" si="8"/>
        <v>8.3117827023432511E-2</v>
      </c>
      <c r="K22" s="296">
        <f t="shared" si="8"/>
        <v>5.1842369912734339E-2</v>
      </c>
      <c r="L22" s="286">
        <f t="shared" si="8"/>
        <v>-4.9690555415814887E-2</v>
      </c>
      <c r="M22" s="285">
        <f t="shared" si="8"/>
        <v>-1.7597221367526766E-2</v>
      </c>
      <c r="N22" s="285">
        <f t="shared" si="8"/>
        <v>-4.5253732451977856E-2</v>
      </c>
      <c r="O22" s="285">
        <f t="shared" si="8"/>
        <v>-0.20049052687338559</v>
      </c>
      <c r="P22" s="287">
        <f t="shared" si="8"/>
        <v>0.14384557676441376</v>
      </c>
      <c r="Q22" s="10"/>
      <c r="R22" s="116"/>
      <c r="S22" s="288">
        <f>(S21-R21)/R21</f>
        <v>-0.12938072195519168</v>
      </c>
      <c r="T22" s="289"/>
      <c r="U22" s="288">
        <f>(U21-T21)/T21</f>
        <v>-0.13007315527241595</v>
      </c>
    </row>
    <row r="23" spans="1:37" ht="27.75" hidden="1" customHeight="1" thickBot="1" x14ac:dyDescent="0.3">
      <c r="A23" s="106" t="s">
        <v>61</v>
      </c>
      <c r="B23" s="291">
        <f>(B17/B19)</f>
        <v>6.2585733558796406</v>
      </c>
      <c r="C23" s="292">
        <f>(C17/C19)</f>
        <v>4.6592847997904316</v>
      </c>
      <c r="D23" s="292">
        <f>(D17/D19)</f>
        <v>4.4295790391714371</v>
      </c>
      <c r="E23" s="292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3">
        <f>(R17/R19)</f>
        <v>2.5869013604359226</v>
      </c>
      <c r="S23" s="293">
        <f>(S17/S19)</f>
        <v>2.202442525378054</v>
      </c>
      <c r="T23" s="103">
        <f>T17/T19</f>
        <v>2.565022253360199</v>
      </c>
      <c r="U23" s="293">
        <f>U17/U19</f>
        <v>2.1782967507584026</v>
      </c>
    </row>
    <row r="24" spans="1:37" ht="30" customHeight="1" thickBot="1" x14ac:dyDescent="0.3"/>
    <row r="25" spans="1:37" ht="22.5" customHeight="1" x14ac:dyDescent="0.25">
      <c r="A25" s="314" t="s">
        <v>15</v>
      </c>
      <c r="B25" s="316">
        <v>2007</v>
      </c>
      <c r="C25" s="312">
        <v>2008</v>
      </c>
      <c r="D25" s="312">
        <v>2009</v>
      </c>
      <c r="E25" s="312">
        <v>2010</v>
      </c>
      <c r="F25" s="312">
        <v>2011</v>
      </c>
      <c r="G25" s="312">
        <v>2012</v>
      </c>
      <c r="H25" s="312">
        <v>2013</v>
      </c>
      <c r="I25" s="312">
        <v>2014</v>
      </c>
      <c r="J25" s="312">
        <v>2015</v>
      </c>
      <c r="K25" s="328">
        <v>2016</v>
      </c>
      <c r="L25" s="320">
        <v>2017</v>
      </c>
      <c r="M25" s="312">
        <v>2018</v>
      </c>
      <c r="N25" s="312">
        <v>2019</v>
      </c>
      <c r="O25" s="322">
        <v>2020</v>
      </c>
      <c r="P25" s="324">
        <v>2021</v>
      </c>
      <c r="Q25" s="128" t="s">
        <v>49</v>
      </c>
      <c r="R25" s="326" t="str">
        <f>R14</f>
        <v>jan-nov</v>
      </c>
      <c r="S25" s="327"/>
      <c r="T25" s="318" t="s">
        <v>107</v>
      </c>
      <c r="U25" s="319"/>
    </row>
    <row r="26" spans="1:37" ht="31.5" customHeight="1" thickBot="1" x14ac:dyDescent="0.3">
      <c r="A26" s="315"/>
      <c r="B26" s="317"/>
      <c r="C26" s="313"/>
      <c r="D26" s="313"/>
      <c r="E26" s="313"/>
      <c r="F26" s="313"/>
      <c r="G26" s="313"/>
      <c r="H26" s="313"/>
      <c r="I26" s="313"/>
      <c r="J26" s="313"/>
      <c r="K26" s="329"/>
      <c r="L26" s="321"/>
      <c r="M26" s="313"/>
      <c r="N26" s="313"/>
      <c r="O26" s="323"/>
      <c r="P26" s="325"/>
      <c r="Q26" s="129" t="str">
        <f>Q4</f>
        <v>2007/2021</v>
      </c>
      <c r="R26" s="127">
        <f>R4</f>
        <v>2021</v>
      </c>
      <c r="S26" s="266">
        <f>S4</f>
        <v>2022</v>
      </c>
      <c r="T26" s="264" t="str">
        <f>T4</f>
        <v>dez 20 a nov 2021</v>
      </c>
      <c r="U26" s="265" t="str">
        <f>U4</f>
        <v>dez 21 a nov 2022</v>
      </c>
    </row>
    <row r="27" spans="1:37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8"/>
      <c r="Q27" s="294"/>
    </row>
    <row r="28" spans="1:37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9">
        <v>335676.5479999996</v>
      </c>
      <c r="M28" s="153">
        <v>346139.44199999998</v>
      </c>
      <c r="N28" s="153">
        <v>364472.386</v>
      </c>
      <c r="O28" s="153">
        <v>462235.53400000004</v>
      </c>
      <c r="P28" s="280">
        <v>497984.02100000018</v>
      </c>
      <c r="Q28" s="100"/>
      <c r="R28" s="115">
        <v>463148.43600000005</v>
      </c>
      <c r="S28" s="147">
        <v>488008.6660000002</v>
      </c>
      <c r="T28" s="112">
        <v>497946.02600000019</v>
      </c>
      <c r="U28" s="147">
        <v>522651.49100000027</v>
      </c>
    </row>
    <row r="29" spans="1:37" ht="27.75" customHeight="1" thickBot="1" x14ac:dyDescent="0.3">
      <c r="A29" s="114" t="s">
        <v>54</v>
      </c>
      <c r="B29" s="281"/>
      <c r="C29" s="282">
        <f t="shared" ref="C29:P29" si="9">(C28-B28)/B28</f>
        <v>6.3491251811589565E-3</v>
      </c>
      <c r="D29" s="282">
        <f t="shared" si="9"/>
        <v>-2.5351041341628616E-2</v>
      </c>
      <c r="E29" s="282">
        <f t="shared" si="9"/>
        <v>0.14232124040801208</v>
      </c>
      <c r="F29" s="282">
        <f t="shared" si="9"/>
        <v>0.16522017339726491</v>
      </c>
      <c r="G29" s="282">
        <f t="shared" si="9"/>
        <v>0.11849348127885141</v>
      </c>
      <c r="H29" s="282">
        <f t="shared" si="9"/>
        <v>5.296421056115299E-2</v>
      </c>
      <c r="I29" s="282">
        <f t="shared" si="9"/>
        <v>1.9591998746035993E-2</v>
      </c>
      <c r="J29" s="282">
        <f t="shared" si="9"/>
        <v>-1.7803184510057374E-2</v>
      </c>
      <c r="K29" s="295">
        <f t="shared" si="9"/>
        <v>-6.6755691727534677E-2</v>
      </c>
      <c r="L29" s="283">
        <f t="shared" si="9"/>
        <v>0.14679340175955716</v>
      </c>
      <c r="M29" s="282">
        <f t="shared" si="9"/>
        <v>3.1169571012153018E-2</v>
      </c>
      <c r="N29" s="282">
        <f t="shared" si="9"/>
        <v>5.2964042161944717E-2</v>
      </c>
      <c r="O29" s="282">
        <f t="shared" si="9"/>
        <v>0.26823197519276548</v>
      </c>
      <c r="P29" s="102">
        <f t="shared" si="9"/>
        <v>7.7338249378292354E-2</v>
      </c>
      <c r="R29" s="118"/>
      <c r="S29" s="284">
        <f>(S28-R28)/R28</f>
        <v>5.3676592788926426E-2</v>
      </c>
      <c r="U29" s="284">
        <f>(U28-T28)/T28</f>
        <v>4.9614744791637466E-2</v>
      </c>
    </row>
    <row r="30" spans="1:37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9">
        <v>1027.2</v>
      </c>
      <c r="M30" s="153">
        <v>1322.664</v>
      </c>
      <c r="N30" s="153">
        <v>1463.875</v>
      </c>
      <c r="O30" s="153">
        <v>1908.0899999999986</v>
      </c>
      <c r="P30" s="280">
        <v>2403.679000000001</v>
      </c>
      <c r="Q30" s="100"/>
      <c r="R30" s="115">
        <v>2311.6140000000009</v>
      </c>
      <c r="S30" s="147">
        <v>2651.9300000000003</v>
      </c>
      <c r="T30" s="112">
        <v>2390.0330000000004</v>
      </c>
      <c r="U30" s="147">
        <v>2743.4780000000001</v>
      </c>
    </row>
    <row r="31" spans="1:37" ht="27.75" customHeight="1" thickBot="1" x14ac:dyDescent="0.3">
      <c r="A31" s="113" t="s">
        <v>54</v>
      </c>
      <c r="B31" s="116"/>
      <c r="C31" s="285">
        <f t="shared" ref="C31:P31" si="10">(C30-B30)/B30</f>
        <v>0.28740195099069604</v>
      </c>
      <c r="D31" s="285">
        <f t="shared" si="10"/>
        <v>0.87424480625071677</v>
      </c>
      <c r="E31" s="285">
        <f t="shared" si="10"/>
        <v>-0.35240240164564085</v>
      </c>
      <c r="F31" s="285">
        <f t="shared" si="10"/>
        <v>0.30120319844880566</v>
      </c>
      <c r="G31" s="285">
        <f t="shared" si="10"/>
        <v>-0.12612648022085726</v>
      </c>
      <c r="H31" s="285">
        <f t="shared" si="10"/>
        <v>7.1660651760911652E-3</v>
      </c>
      <c r="I31" s="285">
        <f t="shared" si="10"/>
        <v>-1.9460888913914301E-2</v>
      </c>
      <c r="J31" s="285">
        <f t="shared" si="10"/>
        <v>0.17146393140729888</v>
      </c>
      <c r="K31" s="296">
        <f t="shared" si="10"/>
        <v>-5.2106064729437615E-2</v>
      </c>
      <c r="L31" s="286">
        <f t="shared" si="10"/>
        <v>-8.4124648923364909E-2</v>
      </c>
      <c r="M31" s="285">
        <f t="shared" si="10"/>
        <v>0.28764018691588777</v>
      </c>
      <c r="N31" s="285">
        <f t="shared" si="10"/>
        <v>0.10676256403742751</v>
      </c>
      <c r="O31" s="285">
        <f t="shared" si="10"/>
        <v>0.30345145589616501</v>
      </c>
      <c r="P31" s="287">
        <f t="shared" si="10"/>
        <v>0.25973041103931305</v>
      </c>
      <c r="Q31" s="10"/>
      <c r="R31" s="116"/>
      <c r="S31" s="288">
        <f>(S30-R30)/R30</f>
        <v>0.14722008086125071</v>
      </c>
      <c r="T31" s="289"/>
      <c r="U31" s="288">
        <f>(U30-T30)/T30</f>
        <v>0.14788289534077548</v>
      </c>
    </row>
    <row r="32" spans="1:37" ht="27.75" customHeight="1" x14ac:dyDescent="0.25">
      <c r="A32" s="8" t="s">
        <v>58</v>
      </c>
      <c r="B32" s="19">
        <f>(B28-B30)</f>
        <v>203117.0239999998</v>
      </c>
      <c r="C32" s="154">
        <f t="shared" ref="C32:P32" si="11">(C28-C30)</f>
        <v>204244.86400000018</v>
      </c>
      <c r="D32" s="154">
        <f t="shared" si="11"/>
        <v>198400.41200000027</v>
      </c>
      <c r="E32" s="154">
        <f t="shared" si="11"/>
        <v>227324.11700000009</v>
      </c>
      <c r="F32" s="154">
        <f t="shared" si="11"/>
        <v>264760.33899999998</v>
      </c>
      <c r="G32" s="154">
        <f t="shared" si="11"/>
        <v>296419.00400000002</v>
      </c>
      <c r="H32" s="154">
        <f t="shared" si="11"/>
        <v>312165.44199999998</v>
      </c>
      <c r="I32" s="154">
        <f t="shared" si="11"/>
        <v>318321.61400000006</v>
      </c>
      <c r="J32" s="154">
        <f t="shared" si="11"/>
        <v>312463.31199999998</v>
      </c>
      <c r="K32" s="119">
        <f t="shared" si="11"/>
        <v>291587.27400000009</v>
      </c>
      <c r="L32" s="290">
        <f t="shared" si="11"/>
        <v>334649.34799999959</v>
      </c>
      <c r="M32" s="154">
        <f t="shared" si="11"/>
        <v>344816.77799999999</v>
      </c>
      <c r="N32" s="154">
        <f t="shared" si="11"/>
        <v>363008.511</v>
      </c>
      <c r="O32" s="154">
        <f t="shared" si="11"/>
        <v>460327.44400000002</v>
      </c>
      <c r="P32" s="154">
        <f t="shared" si="11"/>
        <v>495580.34200000018</v>
      </c>
      <c r="R32" s="117">
        <f>R28-R30</f>
        <v>460836.82200000004</v>
      </c>
      <c r="S32" s="140">
        <f>S28-S30</f>
        <v>485356.73600000021</v>
      </c>
      <c r="T32" s="119">
        <f>T28-T30</f>
        <v>495555.99300000019</v>
      </c>
      <c r="U32" s="140">
        <f>U28-U30</f>
        <v>519908.01300000027</v>
      </c>
    </row>
    <row r="33" spans="1:21" ht="27.75" customHeight="1" thickBot="1" x14ac:dyDescent="0.3">
      <c r="A33" s="113" t="s">
        <v>54</v>
      </c>
      <c r="B33" s="116"/>
      <c r="C33" s="285">
        <f t="shared" ref="C33:P33" si="12">(C32-B32)/B32</f>
        <v>5.5526611102788507E-3</v>
      </c>
      <c r="D33" s="285">
        <f t="shared" si="12"/>
        <v>-2.8614927619427914E-2</v>
      </c>
      <c r="E33" s="285">
        <f t="shared" si="12"/>
        <v>0.14578450068944299</v>
      </c>
      <c r="F33" s="285">
        <f t="shared" si="12"/>
        <v>0.16468213973091064</v>
      </c>
      <c r="G33" s="285">
        <f t="shared" si="12"/>
        <v>0.11957480157177182</v>
      </c>
      <c r="H33" s="285">
        <f t="shared" si="12"/>
        <v>5.3122228290059179E-2</v>
      </c>
      <c r="I33" s="285">
        <f t="shared" si="12"/>
        <v>1.972086327223908E-2</v>
      </c>
      <c r="J33" s="285">
        <f t="shared" si="12"/>
        <v>-1.840372045864307E-2</v>
      </c>
      <c r="K33" s="296">
        <f t="shared" si="12"/>
        <v>-6.6811165337708145E-2</v>
      </c>
      <c r="L33" s="286">
        <f t="shared" si="12"/>
        <v>0.14768159600819714</v>
      </c>
      <c r="M33" s="285">
        <f t="shared" si="12"/>
        <v>3.038233918806384E-2</v>
      </c>
      <c r="N33" s="285">
        <f t="shared" si="12"/>
        <v>5.2757679326149283E-2</v>
      </c>
      <c r="O33" s="285">
        <f t="shared" si="12"/>
        <v>0.26808994844751732</v>
      </c>
      <c r="P33" s="287">
        <f t="shared" si="12"/>
        <v>7.6582220894047232E-2</v>
      </c>
      <c r="Q33" s="10"/>
      <c r="R33" s="116"/>
      <c r="S33" s="288">
        <f>(S32-R32)/R32</f>
        <v>5.3207367183866573E-2</v>
      </c>
      <c r="T33" s="289"/>
      <c r="U33" s="288">
        <f>(U32-T32)/T32</f>
        <v>4.9140804155303731E-2</v>
      </c>
    </row>
    <row r="34" spans="1:21" ht="27.75" hidden="1" customHeight="1" thickBot="1" x14ac:dyDescent="0.3">
      <c r="A34" s="106" t="s">
        <v>61</v>
      </c>
      <c r="B34" s="291">
        <f>(B28/B30)</f>
        <v>353.87571164253228</v>
      </c>
      <c r="C34" s="292">
        <f>(C28/C30)</f>
        <v>276.62107592758815</v>
      </c>
      <c r="D34" s="292">
        <f>(D28/D30)</f>
        <v>143.84910802293385</v>
      </c>
      <c r="E34" s="292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>
        <f>(R28/R30)</f>
        <v>200.35716862763414</v>
      </c>
      <c r="S34" s="293">
        <f>(S28/S30)</f>
        <v>184.02019133235046</v>
      </c>
    </row>
    <row r="36" spans="1:21" x14ac:dyDescent="0.25">
      <c r="A36" s="3" t="s">
        <v>70</v>
      </c>
    </row>
  </sheetData>
  <mergeCells count="54"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  <mergeCell ref="A25:A26"/>
    <mergeCell ref="B25:B26"/>
    <mergeCell ref="C25:C26"/>
    <mergeCell ref="D25:D26"/>
    <mergeCell ref="E25:E26"/>
    <mergeCell ref="F25:F26"/>
    <mergeCell ref="M14:M15"/>
    <mergeCell ref="N14:N15"/>
    <mergeCell ref="O14:O15"/>
    <mergeCell ref="P14:P15"/>
    <mergeCell ref="F14:F15"/>
    <mergeCell ref="R14:S14"/>
    <mergeCell ref="T14:U14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F3:F4"/>
    <mergeCell ref="A3:A4"/>
    <mergeCell ref="B3:B4"/>
    <mergeCell ref="C3:C4"/>
    <mergeCell ref="D3:D4"/>
    <mergeCell ref="E3:E4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A33" workbookViewId="0">
      <selection activeCell="AI56" sqref="AI56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01"/>
  </cols>
  <sheetData>
    <row r="1" spans="1:49" ht="15.75" x14ac:dyDescent="0.25">
      <c r="A1" s="4" t="s">
        <v>99</v>
      </c>
    </row>
    <row r="3" spans="1:49" ht="15.75" thickBot="1" x14ac:dyDescent="0.3">
      <c r="O3" s="107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5" t="s">
        <v>3</v>
      </c>
      <c r="B4" s="337" t="s">
        <v>72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  <c r="O4" s="340" t="s">
        <v>131</v>
      </c>
      <c r="Q4" s="338" t="s">
        <v>3</v>
      </c>
      <c r="R4" s="330" t="s">
        <v>72</v>
      </c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2"/>
      <c r="AE4" s="333" t="s">
        <v>131</v>
      </c>
      <c r="AG4" s="330" t="s">
        <v>72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2"/>
      <c r="AT4" s="333" t="s">
        <v>131</v>
      </c>
    </row>
    <row r="5" spans="1:49" ht="20.100000000000001" customHeight="1" thickBot="1" x14ac:dyDescent="0.3">
      <c r="A5" s="336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41"/>
      <c r="Q5" s="339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4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76">
        <v>2018</v>
      </c>
      <c r="AP5" s="135">
        <v>2019</v>
      </c>
      <c r="AQ5" s="176">
        <v>2020</v>
      </c>
      <c r="AR5" s="135">
        <v>2021</v>
      </c>
      <c r="AS5" s="133">
        <v>2022</v>
      </c>
      <c r="AT5" s="334"/>
      <c r="AW5" s="298"/>
    </row>
    <row r="6" spans="1:49" ht="3" customHeight="1" thickBot="1" x14ac:dyDescent="0.3">
      <c r="A6" s="299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00"/>
      <c r="Q6" s="299"/>
      <c r="R6" s="301">
        <v>2010</v>
      </c>
      <c r="S6" s="301">
        <v>2011</v>
      </c>
      <c r="T6" s="301">
        <v>2012</v>
      </c>
      <c r="U6" s="301"/>
      <c r="V6" s="301"/>
      <c r="W6" s="301"/>
      <c r="X6" s="301"/>
      <c r="Y6" s="301"/>
      <c r="Z6" s="298"/>
      <c r="AA6" s="298"/>
      <c r="AB6" s="298"/>
      <c r="AC6" s="298"/>
      <c r="AD6" s="301"/>
      <c r="AE6" s="302"/>
      <c r="AG6" s="301"/>
      <c r="AH6" s="301"/>
      <c r="AI6" s="301"/>
      <c r="AJ6" s="301"/>
      <c r="AK6" s="301"/>
      <c r="AL6" s="301"/>
      <c r="AM6" s="301"/>
      <c r="AN6" s="301"/>
      <c r="AO6" s="298"/>
      <c r="AP6" s="298"/>
      <c r="AQ6" s="298"/>
      <c r="AR6" s="298"/>
      <c r="AS6" s="301"/>
      <c r="AT6" s="300"/>
    </row>
    <row r="7" spans="1:49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12">
        <v>228321.50999999972</v>
      </c>
      <c r="O7" s="61">
        <f>IF(N7="","",(N7-M7)/M7)</f>
        <v>1.508481468860266E-3</v>
      </c>
      <c r="Q7" s="109" t="s">
        <v>73</v>
      </c>
      <c r="R7" s="115">
        <v>37448.925000000003</v>
      </c>
      <c r="S7" s="153">
        <v>38839.965999999986</v>
      </c>
      <c r="T7" s="153">
        <v>43280.928999999975</v>
      </c>
      <c r="U7" s="153">
        <v>45616.113000000012</v>
      </c>
      <c r="V7" s="153">
        <v>47446.346999999972</v>
      </c>
      <c r="W7" s="153">
        <v>44866.651000000042</v>
      </c>
      <c r="X7" s="153">
        <v>44731.008000000016</v>
      </c>
      <c r="Y7" s="153">
        <v>48635.341000000037</v>
      </c>
      <c r="Z7" s="153">
        <v>54050.858</v>
      </c>
      <c r="AA7" s="153">
        <v>57478.924000000043</v>
      </c>
      <c r="AB7" s="153">
        <v>63485.803999999982</v>
      </c>
      <c r="AC7" s="153">
        <v>59844.614000000096</v>
      </c>
      <c r="AD7" s="112">
        <v>63581.404999999999</v>
      </c>
      <c r="AE7" s="61">
        <f>IF(AD7="","",(AD7-AC7)/AC7)</f>
        <v>6.2441559068288029E-2</v>
      </c>
      <c r="AG7" s="124">
        <f t="shared" ref="AG7:AS22" si="0">(R7/B7)*10</f>
        <v>2.3028706152346192</v>
      </c>
      <c r="AH7" s="156">
        <f t="shared" si="0"/>
        <v>2.4812467982209876</v>
      </c>
      <c r="AI7" s="156">
        <f t="shared" si="0"/>
        <v>1.8094775204000828</v>
      </c>
      <c r="AJ7" s="156">
        <f t="shared" si="0"/>
        <v>2.1338999736865198</v>
      </c>
      <c r="AK7" s="156">
        <f t="shared" si="0"/>
        <v>2.4164760330275441</v>
      </c>
      <c r="AL7" s="156">
        <f t="shared" si="0"/>
        <v>2.4488229571883595</v>
      </c>
      <c r="AM7" s="156">
        <f t="shared" si="0"/>
        <v>2.7216164857245251</v>
      </c>
      <c r="AN7" s="156">
        <f t="shared" si="0"/>
        <v>2.5208020297717444</v>
      </c>
      <c r="AO7" s="156">
        <f t="shared" si="0"/>
        <v>2.5562518045408811</v>
      </c>
      <c r="AP7" s="156">
        <f t="shared" si="0"/>
        <v>2.6212769861937577</v>
      </c>
      <c r="AQ7" s="156">
        <f t="shared" si="0"/>
        <v>2.6565484355435616</v>
      </c>
      <c r="AR7" s="156">
        <f t="shared" si="0"/>
        <v>2.6250215536517025</v>
      </c>
      <c r="AS7" s="156">
        <f t="shared" si="0"/>
        <v>2.7847312765231838</v>
      </c>
      <c r="AT7" s="61">
        <f t="shared" ref="AT7:AT12" si="1">IF(AS7="","",(AS7-AR7)/AR7)</f>
        <v>6.0841299626399975E-2</v>
      </c>
      <c r="AW7"/>
    </row>
    <row r="8" spans="1:49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19">
        <v>247177.45999999996</v>
      </c>
      <c r="O8" s="52">
        <f t="shared" ref="O8:O23" si="2">IF(N8="","",(N8-M8)/M8)</f>
        <v>5.1075979822264805E-2</v>
      </c>
      <c r="Q8" s="109" t="s">
        <v>74</v>
      </c>
      <c r="R8" s="117">
        <v>39208.55799999999</v>
      </c>
      <c r="S8" s="154">
        <v>43534.874999999993</v>
      </c>
      <c r="T8" s="154">
        <v>46936.957999999977</v>
      </c>
      <c r="U8" s="154">
        <v>51921.968000000052</v>
      </c>
      <c r="V8" s="154">
        <v>51933.389000000017</v>
      </c>
      <c r="W8" s="154">
        <v>46937.144999999968</v>
      </c>
      <c r="X8" s="154">
        <v>48461.340000000011</v>
      </c>
      <c r="Y8" s="154">
        <v>48751.319999999949</v>
      </c>
      <c r="Z8" s="154">
        <v>57358.343000000001</v>
      </c>
      <c r="AA8" s="154">
        <v>60378.147999999928</v>
      </c>
      <c r="AB8" s="154">
        <v>54982.760999999962</v>
      </c>
      <c r="AC8" s="154">
        <v>61551.606000000007</v>
      </c>
      <c r="AD8" s="119">
        <v>68554.909999999974</v>
      </c>
      <c r="AE8" s="52">
        <f t="shared" ref="AE8:AE23" si="3">IF(AD8="","",(AD8-AC8)/AC8)</f>
        <v>0.11377938700738315</v>
      </c>
      <c r="AG8" s="125">
        <f t="shared" si="0"/>
        <v>2.425310433832923</v>
      </c>
      <c r="AH8" s="157">
        <f t="shared" si="0"/>
        <v>2.0249048429202356</v>
      </c>
      <c r="AI8" s="157">
        <f t="shared" si="0"/>
        <v>2.0389975961379729</v>
      </c>
      <c r="AJ8" s="157">
        <f t="shared" si="0"/>
        <v>1.9956838438488873</v>
      </c>
      <c r="AK8" s="157">
        <f t="shared" si="0"/>
        <v>2.3630989749879605</v>
      </c>
      <c r="AL8" s="157">
        <f t="shared" si="0"/>
        <v>2.4494538492006965</v>
      </c>
      <c r="AM8" s="157">
        <f t="shared" si="0"/>
        <v>2.5901294424956642</v>
      </c>
      <c r="AN8" s="157">
        <f t="shared" si="0"/>
        <v>2.5992361491655602</v>
      </c>
      <c r="AO8" s="157">
        <f t="shared" si="0"/>
        <v>2.332460682100173</v>
      </c>
      <c r="AP8" s="157">
        <f t="shared" si="0"/>
        <v>2.6676951908790461</v>
      </c>
      <c r="AQ8" s="157">
        <f t="shared" si="0"/>
        <v>2.5328122058281508</v>
      </c>
      <c r="AR8" s="157">
        <f t="shared" si="0"/>
        <v>2.6173670765159578</v>
      </c>
      <c r="AS8" s="157">
        <f t="shared" ref="AS8" si="4">(AD8/N8)*10</f>
        <v>2.7735097690541846</v>
      </c>
      <c r="AT8" s="52">
        <f t="shared" si="1"/>
        <v>5.9656398194659108E-2</v>
      </c>
      <c r="AW8"/>
    </row>
    <row r="9" spans="1:49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19">
        <v>285773.7800000002</v>
      </c>
      <c r="O9" s="52">
        <f t="shared" si="2"/>
        <v>-9.2173637689978993E-2</v>
      </c>
      <c r="Q9" s="109" t="s">
        <v>75</v>
      </c>
      <c r="R9" s="117">
        <v>51168.47700000005</v>
      </c>
      <c r="S9" s="154">
        <v>49454.935999999994</v>
      </c>
      <c r="T9" s="154">
        <v>57419.120999999985</v>
      </c>
      <c r="U9" s="154">
        <v>50259.945</v>
      </c>
      <c r="V9" s="154">
        <v>50881.621999999916</v>
      </c>
      <c r="W9" s="154">
        <v>62257.105999999985</v>
      </c>
      <c r="X9" s="154">
        <v>56423.886000000035</v>
      </c>
      <c r="Y9" s="154">
        <v>66075.244999999908</v>
      </c>
      <c r="Z9" s="154">
        <v>64577.565999999999</v>
      </c>
      <c r="AA9" s="154">
        <v>61804.521999999954</v>
      </c>
      <c r="AB9" s="154">
        <v>66953.59299999995</v>
      </c>
      <c r="AC9" s="154">
        <v>87119.218000000081</v>
      </c>
      <c r="AD9" s="119">
        <v>80017.363999999914</v>
      </c>
      <c r="AE9" s="52">
        <f t="shared" si="3"/>
        <v>-8.1518798756896091E-2</v>
      </c>
      <c r="AG9" s="125">
        <f t="shared" si="0"/>
        <v>2.0661463096406028</v>
      </c>
      <c r="AH9" s="157">
        <f t="shared" si="0"/>
        <v>2.1559066709824086</v>
      </c>
      <c r="AI9" s="157">
        <f t="shared" si="0"/>
        <v>1.8729560222737081</v>
      </c>
      <c r="AJ9" s="157">
        <f t="shared" si="0"/>
        <v>2.1697574591861963</v>
      </c>
      <c r="AK9" s="157">
        <f t="shared" si="0"/>
        <v>2.3469003959806871</v>
      </c>
      <c r="AL9" s="157">
        <f t="shared" si="0"/>
        <v>2.4085315499415931</v>
      </c>
      <c r="AM9" s="157">
        <f t="shared" si="0"/>
        <v>2.2613053774763308</v>
      </c>
      <c r="AN9" s="157">
        <f t="shared" si="0"/>
        <v>2.7452023741560456</v>
      </c>
      <c r="AO9" s="157">
        <f t="shared" si="0"/>
        <v>2.6591216085450871</v>
      </c>
      <c r="AP9" s="157">
        <f t="shared" si="0"/>
        <v>2.6691081028883996</v>
      </c>
      <c r="AQ9" s="157">
        <f t="shared" si="0"/>
        <v>2.6201465661466194</v>
      </c>
      <c r="AR9" s="157">
        <f t="shared" si="0"/>
        <v>2.7675430112669441</v>
      </c>
      <c r="AS9" s="157">
        <f t="shared" ref="AS9:AS14" si="5">(AD9/N9)*10</f>
        <v>2.8000246908586175</v>
      </c>
      <c r="AT9" s="52">
        <f t="shared" si="1"/>
        <v>1.1736648521608228E-2</v>
      </c>
      <c r="AW9"/>
    </row>
    <row r="10" spans="1:49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19">
        <v>263407.21000000031</v>
      </c>
      <c r="O10" s="52">
        <f t="shared" si="2"/>
        <v>-9.0051956127471064E-2</v>
      </c>
      <c r="Q10" s="109" t="s">
        <v>76</v>
      </c>
      <c r="R10" s="117">
        <v>46025.074999999961</v>
      </c>
      <c r="S10" s="154">
        <v>44904.889000000003</v>
      </c>
      <c r="T10" s="154">
        <v>48943.746000000036</v>
      </c>
      <c r="U10" s="154">
        <v>56740.441000000035</v>
      </c>
      <c r="V10" s="154">
        <v>53780.95900000001</v>
      </c>
      <c r="W10" s="154">
        <v>62171.204999999944</v>
      </c>
      <c r="X10" s="154">
        <v>54315.156000000032</v>
      </c>
      <c r="Y10" s="154">
        <v>53392.404000000024</v>
      </c>
      <c r="Z10" s="154">
        <v>64781.760000000002</v>
      </c>
      <c r="AA10" s="154">
        <v>61456.496999999916</v>
      </c>
      <c r="AB10" s="154">
        <v>59545.284999999967</v>
      </c>
      <c r="AC10" s="154">
        <v>77717.85199999997</v>
      </c>
      <c r="AD10" s="119">
        <v>72407.933000000019</v>
      </c>
      <c r="AE10" s="52">
        <f t="shared" si="3"/>
        <v>-6.8323028279267839E-2</v>
      </c>
      <c r="AG10" s="125">
        <f t="shared" si="0"/>
        <v>2.1373623046342565</v>
      </c>
      <c r="AH10" s="157">
        <f t="shared" si="0"/>
        <v>1.914916393362369</v>
      </c>
      <c r="AI10" s="157">
        <f t="shared" si="0"/>
        <v>1.9973139122548518</v>
      </c>
      <c r="AJ10" s="157">
        <f t="shared" si="0"/>
        <v>1.9220924791653282</v>
      </c>
      <c r="AK10" s="157">
        <f t="shared" si="0"/>
        <v>2.4713295046942929</v>
      </c>
      <c r="AL10" s="157">
        <f t="shared" si="0"/>
        <v>2.3496420729631899</v>
      </c>
      <c r="AM10" s="157">
        <f t="shared" si="0"/>
        <v>2.160770919794754</v>
      </c>
      <c r="AN10" s="157">
        <f t="shared" si="0"/>
        <v>2.3701981621070618</v>
      </c>
      <c r="AO10" s="157">
        <f t="shared" si="0"/>
        <v>2.3113364870552262</v>
      </c>
      <c r="AP10" s="157">
        <f t="shared" si="0"/>
        <v>2.5331995214428424</v>
      </c>
      <c r="AQ10" s="157">
        <f t="shared" si="0"/>
        <v>2.6830646061021386</v>
      </c>
      <c r="AR10" s="157">
        <f t="shared" si="0"/>
        <v>2.6847863200621807</v>
      </c>
      <c r="AS10" s="157">
        <f t="shared" si="5"/>
        <v>2.7488971543337759</v>
      </c>
      <c r="AT10" s="52">
        <f t="shared" si="1"/>
        <v>2.3879306070849773E-2</v>
      </c>
      <c r="AW10"/>
    </row>
    <row r="11" spans="1:49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19">
        <v>278365.15000000031</v>
      </c>
      <c r="O11" s="52">
        <f t="shared" si="2"/>
        <v>-3.3967913794162363E-2</v>
      </c>
      <c r="Q11" s="109" t="s">
        <v>77</v>
      </c>
      <c r="R11" s="117">
        <v>47205.19600000004</v>
      </c>
      <c r="S11" s="154">
        <v>52842.769000000008</v>
      </c>
      <c r="T11" s="154">
        <v>54431.923000000046</v>
      </c>
      <c r="U11" s="154">
        <v>55981.48</v>
      </c>
      <c r="V11" s="154">
        <v>55053.410000000054</v>
      </c>
      <c r="W11" s="154">
        <v>55267.650999999962</v>
      </c>
      <c r="X11" s="154">
        <v>56035.015999999938</v>
      </c>
      <c r="Y11" s="154">
        <v>66317.002000000022</v>
      </c>
      <c r="Z11" s="154">
        <v>64324.446000000004</v>
      </c>
      <c r="AA11" s="154">
        <v>68453.83000000006</v>
      </c>
      <c r="AB11" s="154">
        <v>58256.008000000045</v>
      </c>
      <c r="AC11" s="154">
        <v>77143.060999999987</v>
      </c>
      <c r="AD11" s="119">
        <v>76989.338999999964</v>
      </c>
      <c r="AE11" s="52">
        <f t="shared" si="3"/>
        <v>-1.9926873267321274E-3</v>
      </c>
      <c r="AG11" s="125">
        <f t="shared" si="0"/>
        <v>2.1262291584914967</v>
      </c>
      <c r="AH11" s="157">
        <f t="shared" si="0"/>
        <v>2.002429656596763</v>
      </c>
      <c r="AI11" s="157">
        <f t="shared" si="0"/>
        <v>1.8193057382846511</v>
      </c>
      <c r="AJ11" s="157">
        <f t="shared" si="0"/>
        <v>2.185868487837185</v>
      </c>
      <c r="AK11" s="157">
        <f t="shared" si="0"/>
        <v>2.3852155258597914</v>
      </c>
      <c r="AL11" s="157">
        <f t="shared" si="0"/>
        <v>2.5507512851796084</v>
      </c>
      <c r="AM11" s="157">
        <f t="shared" si="0"/>
        <v>2.366321896458973</v>
      </c>
      <c r="AN11" s="157">
        <f t="shared" si="0"/>
        <v>2.5482684497769559</v>
      </c>
      <c r="AO11" s="157">
        <f t="shared" si="0"/>
        <v>2.4539413651554569</v>
      </c>
      <c r="AP11" s="157">
        <f t="shared" si="0"/>
        <v>2.4313423085868151</v>
      </c>
      <c r="AQ11" s="157">
        <f t="shared" si="0"/>
        <v>2.5396170129380713</v>
      </c>
      <c r="AR11" s="157">
        <f t="shared" si="0"/>
        <v>2.6771552456955945</v>
      </c>
      <c r="AS11" s="157">
        <f t="shared" si="5"/>
        <v>2.7657678771929559</v>
      </c>
      <c r="AT11" s="52">
        <f t="shared" si="1"/>
        <v>3.3099549097810189E-2</v>
      </c>
      <c r="AW11"/>
    </row>
    <row r="12" spans="1:49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19">
        <v>255691.05999999982</v>
      </c>
      <c r="O12" s="52">
        <f t="shared" si="2"/>
        <v>-8.7468180273343479E-2</v>
      </c>
      <c r="Q12" s="109" t="s">
        <v>78</v>
      </c>
      <c r="R12" s="117">
        <v>45837.497000000039</v>
      </c>
      <c r="S12" s="154">
        <v>51105.701000000001</v>
      </c>
      <c r="T12" s="154">
        <v>50899.00499999999</v>
      </c>
      <c r="U12" s="154">
        <v>50438.382000000049</v>
      </c>
      <c r="V12" s="154">
        <v>52151.921999999926</v>
      </c>
      <c r="W12" s="154">
        <v>56091.163000000008</v>
      </c>
      <c r="X12" s="154">
        <v>52714.073000000055</v>
      </c>
      <c r="Y12" s="154">
        <v>64528.730000000025</v>
      </c>
      <c r="Z12" s="154">
        <v>62742.375</v>
      </c>
      <c r="AA12" s="154">
        <v>55571.388000000043</v>
      </c>
      <c r="AB12" s="154">
        <v>66351.210999999865</v>
      </c>
      <c r="AC12" s="154">
        <v>74866.905999999974</v>
      </c>
      <c r="AD12" s="119">
        <v>70372.333999999944</v>
      </c>
      <c r="AE12" s="52">
        <f t="shared" si="3"/>
        <v>-6.0034162490968046E-2</v>
      </c>
      <c r="AG12" s="125">
        <f t="shared" si="0"/>
        <v>2.1252476751168277</v>
      </c>
      <c r="AH12" s="157">
        <f t="shared" si="0"/>
        <v>1.7129022487361378</v>
      </c>
      <c r="AI12" s="157">
        <f t="shared" si="0"/>
        <v>2.0922422702776888</v>
      </c>
      <c r="AJ12" s="157">
        <f t="shared" si="0"/>
        <v>2.0813550369561726</v>
      </c>
      <c r="AK12" s="157">
        <f t="shared" si="0"/>
        <v>2.2743829617096525</v>
      </c>
      <c r="AL12" s="157">
        <f t="shared" si="0"/>
        <v>2.4641236916121563</v>
      </c>
      <c r="AM12" s="157">
        <f t="shared" si="0"/>
        <v>2.5007264402426213</v>
      </c>
      <c r="AN12" s="157">
        <f t="shared" si="0"/>
        <v>2.3116884391665402</v>
      </c>
      <c r="AO12" s="157">
        <f t="shared" si="0"/>
        <v>2.469446771188716</v>
      </c>
      <c r="AP12" s="157">
        <f t="shared" si="0"/>
        <v>2.5871582389737058</v>
      </c>
      <c r="AQ12" s="157">
        <f t="shared" si="0"/>
        <v>2.4550371392053902</v>
      </c>
      <c r="AR12" s="157">
        <f t="shared" si="0"/>
        <v>2.6719132835338306</v>
      </c>
      <c r="AS12" s="157">
        <f t="shared" si="5"/>
        <v>2.7522406923417657</v>
      </c>
      <c r="AT12" s="52">
        <f t="shared" si="1"/>
        <v>3.0063628674990277E-2</v>
      </c>
      <c r="AW12"/>
    </row>
    <row r="13" spans="1:49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19">
        <v>297240.11</v>
      </c>
      <c r="O13" s="52">
        <f t="shared" si="2"/>
        <v>3.9534433953355957E-2</v>
      </c>
      <c r="Q13" s="109" t="s">
        <v>79</v>
      </c>
      <c r="R13" s="117">
        <v>54364.509000000027</v>
      </c>
      <c r="S13" s="154">
        <v>59788.318999999996</v>
      </c>
      <c r="T13" s="154">
        <v>62714.63899999993</v>
      </c>
      <c r="U13" s="154">
        <v>65018.055000000037</v>
      </c>
      <c r="V13" s="154">
        <v>69122.01800000004</v>
      </c>
      <c r="W13" s="154">
        <v>69013.110000000117</v>
      </c>
      <c r="X13" s="154">
        <v>62444.103999999985</v>
      </c>
      <c r="Y13" s="154">
        <v>64721.649999999972</v>
      </c>
      <c r="Z13" s="154">
        <v>68976.123999999996</v>
      </c>
      <c r="AA13" s="154">
        <v>78608.732000000018</v>
      </c>
      <c r="AB13" s="154">
        <v>87158.587</v>
      </c>
      <c r="AC13" s="154">
        <v>82708.234000000084</v>
      </c>
      <c r="AD13" s="119">
        <v>82208.223000000042</v>
      </c>
      <c r="AE13" s="52">
        <f t="shared" si="3"/>
        <v>-6.0454803085269815E-3</v>
      </c>
      <c r="AG13" s="125">
        <f t="shared" si="0"/>
        <v>2.1864809384518056</v>
      </c>
      <c r="AH13" s="157">
        <f t="shared" si="0"/>
        <v>1.9843699011975713</v>
      </c>
      <c r="AI13" s="157">
        <f t="shared" si="0"/>
        <v>2.0751386502696381</v>
      </c>
      <c r="AJ13" s="157">
        <f t="shared" si="0"/>
        <v>2.3959707793373171</v>
      </c>
      <c r="AK13" s="157">
        <f t="shared" si="0"/>
        <v>2.4667140890976693</v>
      </c>
      <c r="AL13" s="157">
        <f t="shared" si="0"/>
        <v>2.5672378814237335</v>
      </c>
      <c r="AM13" s="157">
        <f t="shared" si="0"/>
        <v>2.490392697231901</v>
      </c>
      <c r="AN13" s="157">
        <f t="shared" si="0"/>
        <v>2.5511980707253517</v>
      </c>
      <c r="AO13" s="157">
        <f t="shared" si="0"/>
        <v>2.6795199171034727</v>
      </c>
      <c r="AP13" s="157">
        <f t="shared" si="0"/>
        <v>2.8518461439559442</v>
      </c>
      <c r="AQ13" s="157">
        <f t="shared" si="0"/>
        <v>2.6132072725214295</v>
      </c>
      <c r="AR13" s="157">
        <f t="shared" si="0"/>
        <v>2.892545599396791</v>
      </c>
      <c r="AS13" s="157">
        <f t="shared" si="5"/>
        <v>2.7657176886389943</v>
      </c>
      <c r="AT13" s="52">
        <f t="shared" ref="AT13" si="6">IF(AS13="","",(AS13-AR13)/AR13)</f>
        <v>-4.3846468931810566E-2</v>
      </c>
      <c r="AW13"/>
    </row>
    <row r="14" spans="1:49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19">
        <v>253679.73999999982</v>
      </c>
      <c r="O14" s="52">
        <f t="shared" si="2"/>
        <v>8.6712488728794224E-2</v>
      </c>
      <c r="Q14" s="109" t="s">
        <v>80</v>
      </c>
      <c r="R14" s="117">
        <v>39184.329000000012</v>
      </c>
      <c r="S14" s="154">
        <v>43186.20999999997</v>
      </c>
      <c r="T14" s="154">
        <v>48896.256000000016</v>
      </c>
      <c r="U14" s="154">
        <v>49231.409</v>
      </c>
      <c r="V14" s="154">
        <v>41790.908999999992</v>
      </c>
      <c r="W14" s="154">
        <v>45062.92500000001</v>
      </c>
      <c r="X14" s="154">
        <v>49976.91399999999</v>
      </c>
      <c r="Y14" s="154">
        <v>51045.44799999996</v>
      </c>
      <c r="Z14" s="154">
        <v>55934.430999999997</v>
      </c>
      <c r="AA14" s="154">
        <v>52837.047999999988</v>
      </c>
      <c r="AB14" s="154">
        <v>57801.853999999985</v>
      </c>
      <c r="AC14" s="154">
        <v>60956.922999999952</v>
      </c>
      <c r="AD14" s="119">
        <v>70604.29200000003</v>
      </c>
      <c r="AE14" s="52">
        <f t="shared" si="3"/>
        <v>0.15826535404354458</v>
      </c>
      <c r="AG14" s="125">
        <f t="shared" si="0"/>
        <v>2.0832788291969222</v>
      </c>
      <c r="AH14" s="157">
        <f t="shared" si="0"/>
        <v>1.9606577364996127</v>
      </c>
      <c r="AI14" s="157">
        <f t="shared" si="0"/>
        <v>2.0506870516373601</v>
      </c>
      <c r="AJ14" s="157">
        <f t="shared" si="0"/>
        <v>2.5521229628765663</v>
      </c>
      <c r="AK14" s="157">
        <f t="shared" si="0"/>
        <v>2.4829514836248197</v>
      </c>
      <c r="AL14" s="157">
        <f t="shared" si="0"/>
        <v>2.412171166961671</v>
      </c>
      <c r="AM14" s="157">
        <f t="shared" si="0"/>
        <v>2.3779229668109867</v>
      </c>
      <c r="AN14" s="157">
        <f t="shared" si="0"/>
        <v>2.3666568081945454</v>
      </c>
      <c r="AO14" s="157">
        <f t="shared" si="0"/>
        <v>2.5883883813196928</v>
      </c>
      <c r="AP14" s="157">
        <f t="shared" si="0"/>
        <v>2.692927129163496</v>
      </c>
      <c r="AQ14" s="157">
        <f t="shared" si="0"/>
        <v>2.6924100321383304</v>
      </c>
      <c r="AR14" s="157">
        <f t="shared" si="0"/>
        <v>2.6112707896412806</v>
      </c>
      <c r="AS14" s="157">
        <f t="shared" si="5"/>
        <v>2.7832057853733252</v>
      </c>
      <c r="AT14" s="52">
        <f t="shared" ref="AT14" si="7">IF(AS14="","",(AS14-AR14)/AR14)</f>
        <v>6.5843418619814589E-2</v>
      </c>
      <c r="AW14"/>
    </row>
    <row r="15" spans="1:49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280354.07999999961</v>
      </c>
      <c r="N15" s="119">
        <v>305217.43000000052</v>
      </c>
      <c r="O15" s="52">
        <f t="shared" si="2"/>
        <v>8.8685529384844128E-2</v>
      </c>
      <c r="Q15" s="109" t="s">
        <v>81</v>
      </c>
      <c r="R15" s="117">
        <v>64657.764999999978</v>
      </c>
      <c r="S15" s="154">
        <v>67014.460999999996</v>
      </c>
      <c r="T15" s="154">
        <v>62417.526999999995</v>
      </c>
      <c r="U15" s="154">
        <v>71596.117000000057</v>
      </c>
      <c r="V15" s="154">
        <v>76295.819000000003</v>
      </c>
      <c r="W15" s="154">
        <v>70793.574000000022</v>
      </c>
      <c r="X15" s="154">
        <v>69809.002000000037</v>
      </c>
      <c r="Y15" s="154">
        <v>71866.597999999954</v>
      </c>
      <c r="Z15" s="154">
        <v>67502.441000000006</v>
      </c>
      <c r="AA15" s="154">
        <v>79059.753999999943</v>
      </c>
      <c r="AB15" s="154">
        <v>84581.715000000026</v>
      </c>
      <c r="AC15" s="154">
        <v>88913.320999999996</v>
      </c>
      <c r="AD15" s="119">
        <v>91323.877999999866</v>
      </c>
      <c r="AE15" s="52">
        <f t="shared" si="3"/>
        <v>2.7111314400233344E-2</v>
      </c>
      <c r="AG15" s="125">
        <f t="shared" si="0"/>
        <v>2.3402438787802988</v>
      </c>
      <c r="AH15" s="157">
        <f t="shared" si="0"/>
        <v>2.3010716250400503</v>
      </c>
      <c r="AI15" s="157">
        <f t="shared" si="0"/>
        <v>2.1104096683178226</v>
      </c>
      <c r="AJ15" s="157">
        <f t="shared" si="0"/>
        <v>2.4637385633402213</v>
      </c>
      <c r="AK15" s="157">
        <f t="shared" si="0"/>
        <v>2.6288264096656837</v>
      </c>
      <c r="AL15" s="157">
        <f t="shared" si="0"/>
        <v>2.843968041021137</v>
      </c>
      <c r="AM15" s="157">
        <f t="shared" si="0"/>
        <v>2.6652096442033595</v>
      </c>
      <c r="AN15" s="157">
        <f t="shared" si="0"/>
        <v>2.6833525804324183</v>
      </c>
      <c r="AO15" s="157">
        <f t="shared" si="0"/>
        <v>3.0726538461976149</v>
      </c>
      <c r="AP15" s="157">
        <f t="shared" si="0"/>
        <v>2.9712234274142202</v>
      </c>
      <c r="AQ15" s="157">
        <f t="shared" si="0"/>
        <v>2.8075519891125729</v>
      </c>
      <c r="AR15" s="157">
        <f t="shared" si="0"/>
        <v>3.1714652057141497</v>
      </c>
      <c r="AS15" s="157">
        <f t="shared" ref="AS15" si="8">(AD15/N15)*10</f>
        <v>2.992092489606498</v>
      </c>
      <c r="AT15" s="52">
        <f t="shared" ref="AT15" si="9">IF(AS15="","",(AS15-AR15)/AR15)</f>
        <v>-5.6558311213526495E-2</v>
      </c>
      <c r="AW15"/>
    </row>
    <row r="16" spans="1:49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294277.01000000094</v>
      </c>
      <c r="N16" s="119">
        <v>298837.57000000007</v>
      </c>
      <c r="O16" s="52">
        <f t="shared" si="2"/>
        <v>1.5497506923830407E-2</v>
      </c>
      <c r="Q16" s="109" t="s">
        <v>82</v>
      </c>
      <c r="R16" s="117">
        <v>62505.198999999993</v>
      </c>
      <c r="S16" s="154">
        <v>72259.178000000014</v>
      </c>
      <c r="T16" s="154">
        <v>85069.483999999968</v>
      </c>
      <c r="U16" s="154">
        <v>87588.735000000001</v>
      </c>
      <c r="V16" s="154">
        <v>89099.010000000038</v>
      </c>
      <c r="W16" s="154">
        <v>82030.592000000048</v>
      </c>
      <c r="X16" s="154">
        <v>76031.939000000013</v>
      </c>
      <c r="Y16" s="154">
        <v>87843.296000000017</v>
      </c>
      <c r="Z16" s="154">
        <v>92024.978000000003</v>
      </c>
      <c r="AA16" s="154">
        <v>97269.096999999994</v>
      </c>
      <c r="AB16" s="154">
        <v>96078.873000000051</v>
      </c>
      <c r="AC16" s="154">
        <v>90636.668999999936</v>
      </c>
      <c r="AD16" s="119">
        <v>94781.07199999984</v>
      </c>
      <c r="AE16" s="52">
        <f t="shared" si="3"/>
        <v>4.5725455775519584E-2</v>
      </c>
      <c r="AG16" s="125">
        <f t="shared" si="0"/>
        <v>2.8617823721817981</v>
      </c>
      <c r="AH16" s="157">
        <f t="shared" si="0"/>
        <v>2.6823720233953323</v>
      </c>
      <c r="AI16" s="157">
        <f t="shared" si="0"/>
        <v>2.3776029173339523</v>
      </c>
      <c r="AJ16" s="157">
        <f t="shared" si="0"/>
        <v>2.8384834236201706</v>
      </c>
      <c r="AK16" s="157">
        <f t="shared" si="0"/>
        <v>2.9174959328967214</v>
      </c>
      <c r="AL16" s="157">
        <f t="shared" si="0"/>
        <v>2.9448790330469983</v>
      </c>
      <c r="AM16" s="157">
        <f t="shared" si="0"/>
        <v>3.0471368384839841</v>
      </c>
      <c r="AN16" s="157">
        <f t="shared" si="0"/>
        <v>2.81755682597454</v>
      </c>
      <c r="AO16" s="157">
        <f t="shared" si="0"/>
        <v>3.1437436429064385</v>
      </c>
      <c r="AP16" s="157">
        <f t="shared" si="0"/>
        <v>3.0244562846496557</v>
      </c>
      <c r="AQ16" s="157">
        <f t="shared" si="0"/>
        <v>2.9794887332109155</v>
      </c>
      <c r="AR16" s="157">
        <f t="shared" si="0"/>
        <v>3.0799779092495077</v>
      </c>
      <c r="AS16" s="157">
        <f t="shared" ref="AS16" si="10">(AD16/N16)*10</f>
        <v>3.1716585033133491</v>
      </c>
      <c r="AT16" s="52">
        <f t="shared" ref="AT16" si="11">IF(AS16="","",(AS16-AR16)/AR16)</f>
        <v>2.9766640140020055E-2</v>
      </c>
      <c r="AW16"/>
    </row>
    <row r="17" spans="1:49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19">
        <v>350251.30000000069</v>
      </c>
      <c r="O17" s="52">
        <f t="shared" si="2"/>
        <v>0.1002657717054867</v>
      </c>
      <c r="Q17" s="109" t="s">
        <v>83</v>
      </c>
      <c r="R17" s="117">
        <v>75798.92399999997</v>
      </c>
      <c r="S17" s="154">
        <v>78510.058999999979</v>
      </c>
      <c r="T17" s="154">
        <v>82860.765000000043</v>
      </c>
      <c r="U17" s="154">
        <v>82287.181999999913</v>
      </c>
      <c r="V17" s="154">
        <v>81224.970999999918</v>
      </c>
      <c r="W17" s="154">
        <v>82936.982000000047</v>
      </c>
      <c r="X17" s="154">
        <v>94068.771999999837</v>
      </c>
      <c r="Y17" s="154">
        <v>90812.540999999997</v>
      </c>
      <c r="Z17" s="154">
        <v>85853.54</v>
      </c>
      <c r="AA17" s="154">
        <v>81718.175000000017</v>
      </c>
      <c r="AB17" s="154">
        <v>93299.05299999984</v>
      </c>
      <c r="AC17" s="154">
        <v>97861.879000000015</v>
      </c>
      <c r="AD17" s="119">
        <v>104712.98000000001</v>
      </c>
      <c r="AE17" s="52">
        <f t="shared" si="3"/>
        <v>7.0007862816531388E-2</v>
      </c>
      <c r="AG17" s="125">
        <f t="shared" si="0"/>
        <v>2.669050065963094</v>
      </c>
      <c r="AH17" s="157">
        <f t="shared" si="0"/>
        <v>2.3028660849619373</v>
      </c>
      <c r="AI17" s="157">
        <f t="shared" si="0"/>
        <v>2.6914981115024137</v>
      </c>
      <c r="AJ17" s="157">
        <f t="shared" si="0"/>
        <v>2.8730237814491453</v>
      </c>
      <c r="AK17" s="157">
        <f t="shared" si="0"/>
        <v>2.9620463358662326</v>
      </c>
      <c r="AL17" s="157">
        <f t="shared" si="0"/>
        <v>3.0321397672069845</v>
      </c>
      <c r="AM17" s="157">
        <f t="shared" si="0"/>
        <v>2.9828765998250821</v>
      </c>
      <c r="AN17" s="157">
        <f t="shared" si="0"/>
        <v>2.9654866008232301</v>
      </c>
      <c r="AO17" s="157">
        <f t="shared" si="0"/>
        <v>3.1309372530978496</v>
      </c>
      <c r="AP17" s="157">
        <f t="shared" si="0"/>
        <v>2.9865809904698848</v>
      </c>
      <c r="AQ17" s="157">
        <f t="shared" si="0"/>
        <v>2.92428611041833</v>
      </c>
      <c r="AR17" s="157">
        <f t="shared" si="0"/>
        <v>3.0741948943082802</v>
      </c>
      <c r="AS17" s="157"/>
      <c r="AT17" s="52"/>
      <c r="AW17"/>
    </row>
    <row r="18" spans="1:49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19"/>
      <c r="O18" s="52" t="str">
        <f t="shared" si="2"/>
        <v/>
      </c>
      <c r="Q18" s="109" t="s">
        <v>84</v>
      </c>
      <c r="R18" s="117">
        <v>50975.751000000069</v>
      </c>
      <c r="S18" s="154">
        <v>55476.897000000012</v>
      </c>
      <c r="T18" s="154">
        <v>59634.482000000025</v>
      </c>
      <c r="U18" s="154">
        <v>54113.734999999979</v>
      </c>
      <c r="V18" s="154">
        <v>57504.426999999996</v>
      </c>
      <c r="W18" s="154">
        <v>58105.801000000007</v>
      </c>
      <c r="X18" s="154">
        <v>58962.415000000001</v>
      </c>
      <c r="Y18" s="154">
        <v>64051.424999999981</v>
      </c>
      <c r="Z18" s="154">
        <v>62214.675000000003</v>
      </c>
      <c r="AA18" s="154">
        <v>64766.222999999991</v>
      </c>
      <c r="AB18" s="154">
        <v>67694.932000000001</v>
      </c>
      <c r="AC18" s="154">
        <v>68116.868000000133</v>
      </c>
      <c r="AD18" s="119"/>
      <c r="AE18" s="52" t="str">
        <f t="shared" si="3"/>
        <v/>
      </c>
      <c r="AG18" s="125">
        <f t="shared" si="0"/>
        <v>2.2548834482403852</v>
      </c>
      <c r="AH18" s="157">
        <f t="shared" si="0"/>
        <v>2.1516429593261281</v>
      </c>
      <c r="AI18" s="157">
        <f t="shared" si="0"/>
        <v>2.0069789019200899</v>
      </c>
      <c r="AJ18" s="157">
        <f t="shared" si="0"/>
        <v>2.825221445579241</v>
      </c>
      <c r="AK18" s="157">
        <f t="shared" si="0"/>
        <v>2.7760233480831014</v>
      </c>
      <c r="AL18" s="157">
        <f t="shared" si="0"/>
        <v>2.9152211882609924</v>
      </c>
      <c r="AM18" s="157">
        <f t="shared" si="0"/>
        <v>3.0734340293504063</v>
      </c>
      <c r="AN18" s="157">
        <f t="shared" si="0"/>
        <v>2.6629725829269866</v>
      </c>
      <c r="AO18" s="157">
        <f t="shared" si="0"/>
        <v>3.1881825143199927</v>
      </c>
      <c r="AP18" s="157">
        <f t="shared" si="0"/>
        <v>3.0273435971735125</v>
      </c>
      <c r="AQ18" s="157">
        <f t="shared" si="0"/>
        <v>2.9794259417924462</v>
      </c>
      <c r="AR18" s="157">
        <f t="shared" si="0"/>
        <v>2.8390637794244484</v>
      </c>
      <c r="AS18" s="157"/>
      <c r="AT18" s="52"/>
      <c r="AW18" s="105"/>
    </row>
    <row r="19" spans="1:49" ht="20.100000000000001" customHeight="1" thickBot="1" x14ac:dyDescent="0.3">
      <c r="A19" s="201" t="s">
        <v>179</v>
      </c>
      <c r="B19" s="308">
        <f>SUM(B7:B17)</f>
        <v>2440385.669999999</v>
      </c>
      <c r="C19" s="168">
        <f t="shared" ref="C19:N19" si="12">SUM(C7:C17)</f>
        <v>2820775.39</v>
      </c>
      <c r="D19" s="168">
        <f t="shared" si="12"/>
        <v>3065543.310000001</v>
      </c>
      <c r="E19" s="168">
        <f t="shared" si="12"/>
        <v>2849077.0699999989</v>
      </c>
      <c r="F19" s="168">
        <f t="shared" si="12"/>
        <v>2629021.5599999991</v>
      </c>
      <c r="G19" s="168">
        <f t="shared" si="12"/>
        <v>2598869.96</v>
      </c>
      <c r="H19" s="168">
        <f t="shared" si="12"/>
        <v>2587659.46</v>
      </c>
      <c r="I19" s="168">
        <f t="shared" si="12"/>
        <v>2741043.4300000011</v>
      </c>
      <c r="J19" s="168">
        <f t="shared" si="12"/>
        <v>2756831.75</v>
      </c>
      <c r="K19" s="168">
        <f t="shared" si="12"/>
        <v>2749272.3099999996</v>
      </c>
      <c r="L19" s="168">
        <f t="shared" si="12"/>
        <v>2924176.02</v>
      </c>
      <c r="M19" s="168">
        <f t="shared" si="12"/>
        <v>3048098.5000000009</v>
      </c>
      <c r="N19" s="169">
        <f t="shared" si="12"/>
        <v>3063962.3200000012</v>
      </c>
      <c r="O19" s="61">
        <f t="shared" si="2"/>
        <v>5.2044971643797908E-3</v>
      </c>
      <c r="P19" s="171"/>
      <c r="Q19" s="170"/>
      <c r="R19" s="167">
        <f>SUM(R7:R17)</f>
        <v>563404.45400000003</v>
      </c>
      <c r="S19" s="168">
        <f t="shared" ref="S19:AD19" si="13">SUM(S7:S17)</f>
        <v>601441.3629999999</v>
      </c>
      <c r="T19" s="168">
        <f t="shared" si="13"/>
        <v>643870.35299999989</v>
      </c>
      <c r="U19" s="168">
        <f t="shared" si="13"/>
        <v>666679.82700000016</v>
      </c>
      <c r="V19" s="168">
        <f t="shared" si="13"/>
        <v>668780.37599999981</v>
      </c>
      <c r="W19" s="168">
        <f t="shared" si="13"/>
        <v>677428.10400000017</v>
      </c>
      <c r="X19" s="168">
        <f t="shared" si="13"/>
        <v>665011.21</v>
      </c>
      <c r="Y19" s="168">
        <f t="shared" si="13"/>
        <v>713989.57499999984</v>
      </c>
      <c r="Z19" s="168">
        <f t="shared" si="13"/>
        <v>738126.86200000008</v>
      </c>
      <c r="AA19" s="168">
        <f t="shared" si="13"/>
        <v>754636.11499999987</v>
      </c>
      <c r="AB19" s="168">
        <f t="shared" si="13"/>
        <v>788494.7439999996</v>
      </c>
      <c r="AC19" s="168">
        <f t="shared" si="13"/>
        <v>859320.28300000005</v>
      </c>
      <c r="AD19" s="169">
        <f t="shared" si="13"/>
        <v>875553.72999999963</v>
      </c>
      <c r="AE19" s="61">
        <f t="shared" si="3"/>
        <v>1.8891032041425209E-2</v>
      </c>
      <c r="AG19" s="172">
        <f>(R19/B19)*10</f>
        <v>2.3086697357963106</v>
      </c>
      <c r="AH19" s="173">
        <f t="shared" si="0"/>
        <v>2.1321845232065777</v>
      </c>
      <c r="AI19" s="173">
        <f t="shared" si="0"/>
        <v>2.1003466201232683</v>
      </c>
      <c r="AJ19" s="173">
        <f t="shared" si="0"/>
        <v>2.3399852324809185</v>
      </c>
      <c r="AK19" s="173">
        <f t="shared" si="0"/>
        <v>2.5438375484452096</v>
      </c>
      <c r="AL19" s="173">
        <f t="shared" si="0"/>
        <v>2.6066256273938393</v>
      </c>
      <c r="AM19" s="173">
        <f t="shared" si="0"/>
        <v>2.5699332554369421</v>
      </c>
      <c r="AN19" s="173">
        <f t="shared" si="0"/>
        <v>2.6048094210605033</v>
      </c>
      <c r="AO19" s="173">
        <f t="shared" si="0"/>
        <v>2.6774461734924522</v>
      </c>
      <c r="AP19" s="173">
        <f t="shared" si="0"/>
        <v>2.7448576565338483</v>
      </c>
      <c r="AQ19" s="173">
        <f t="shared" si="0"/>
        <v>2.6964681284815391</v>
      </c>
      <c r="AR19" s="173">
        <f t="shared" si="0"/>
        <v>2.8192011609861027</v>
      </c>
      <c r="AS19" s="156">
        <f t="shared" si="0"/>
        <v>2.8575864797188477</v>
      </c>
      <c r="AT19" s="61">
        <f t="shared" ref="AT19:AT23" si="14">IF(AS19="","",(AS19-AR19)/AR19)</f>
        <v>1.3615672149949926E-2</v>
      </c>
      <c r="AW19" s="105"/>
    </row>
    <row r="20" spans="1:49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M20" si="15">SUM(E7:E9)</f>
        <v>705578.6</v>
      </c>
      <c r="F20" s="154">
        <f t="shared" si="15"/>
        <v>632916.85000000009</v>
      </c>
      <c r="G20" s="154">
        <f t="shared" si="15"/>
        <v>633325.84999999986</v>
      </c>
      <c r="H20" s="154">
        <f t="shared" si="15"/>
        <v>600973.71999999986</v>
      </c>
      <c r="I20" s="154">
        <f t="shared" si="15"/>
        <v>621189.68999999983</v>
      </c>
      <c r="J20" s="154">
        <f t="shared" si="15"/>
        <v>700212.19</v>
      </c>
      <c r="K20" s="154">
        <f t="shared" si="15"/>
        <v>677164.05</v>
      </c>
      <c r="L20" s="154">
        <f t="shared" si="15"/>
        <v>711594.16999999958</v>
      </c>
      <c r="M20" s="154">
        <f t="shared" si="15"/>
        <v>777932.75999999954</v>
      </c>
      <c r="N20" s="119">
        <f>IF(N9="","",SUM(N7:N9))</f>
        <v>761272.74999999988</v>
      </c>
      <c r="O20" s="61">
        <f t="shared" si="2"/>
        <v>-2.1415745494507352E-2</v>
      </c>
      <c r="Q20" s="109" t="s">
        <v>85</v>
      </c>
      <c r="R20" s="117">
        <f t="shared" ref="R20:AC20" si="16">SUM(R7:R9)</f>
        <v>127825.96000000005</v>
      </c>
      <c r="S20" s="154">
        <f t="shared" si="16"/>
        <v>131829.77699999997</v>
      </c>
      <c r="T20" s="154">
        <f t="shared" si="16"/>
        <v>147637.00799999994</v>
      </c>
      <c r="U20" s="154">
        <f t="shared" si="16"/>
        <v>147798.02600000007</v>
      </c>
      <c r="V20" s="154">
        <f t="shared" si="16"/>
        <v>150261.35799999989</v>
      </c>
      <c r="W20" s="154">
        <f t="shared" si="16"/>
        <v>154060.902</v>
      </c>
      <c r="X20" s="154">
        <f t="shared" si="16"/>
        <v>149616.23400000005</v>
      </c>
      <c r="Y20" s="154">
        <f t="shared" si="16"/>
        <v>163461.9059999999</v>
      </c>
      <c r="Z20" s="154">
        <f t="shared" si="16"/>
        <v>175986.76699999999</v>
      </c>
      <c r="AA20" s="154">
        <f t="shared" si="16"/>
        <v>179661.59399999992</v>
      </c>
      <c r="AB20" s="154">
        <f t="shared" si="16"/>
        <v>185422.15799999988</v>
      </c>
      <c r="AC20" s="154">
        <f t="shared" si="16"/>
        <v>208515.4380000002</v>
      </c>
      <c r="AD20" s="119">
        <f>IF(AD9="","",SUM(AD7:AD9))</f>
        <v>212153.67899999989</v>
      </c>
      <c r="AE20" s="61">
        <f t="shared" si="3"/>
        <v>1.7448305194552E-2</v>
      </c>
      <c r="AG20" s="124">
        <f t="shared" si="0"/>
        <v>2.2349763291863489</v>
      </c>
      <c r="AH20" s="156">
        <f t="shared" si="0"/>
        <v>2.1937846678638007</v>
      </c>
      <c r="AI20" s="156">
        <f t="shared" si="0"/>
        <v>1.9026467675130263</v>
      </c>
      <c r="AJ20" s="156">
        <f t="shared" si="0"/>
        <v>2.094706755562032</v>
      </c>
      <c r="AK20" s="156">
        <f t="shared" si="0"/>
        <v>2.3741089844582248</v>
      </c>
      <c r="AL20" s="156">
        <f t="shared" si="0"/>
        <v>2.4325693006214739</v>
      </c>
      <c r="AM20" s="156">
        <f t="shared" si="0"/>
        <v>2.4895636701052433</v>
      </c>
      <c r="AN20" s="156">
        <f t="shared" si="0"/>
        <v>2.6314330168615636</v>
      </c>
      <c r="AO20" s="156">
        <f t="shared" si="0"/>
        <v>2.5133348078387496</v>
      </c>
      <c r="AP20" s="156">
        <f t="shared" si="0"/>
        <v>2.6531472543470063</v>
      </c>
      <c r="AQ20" s="156">
        <f t="shared" si="0"/>
        <v>2.6057290210795294</v>
      </c>
      <c r="AR20" s="156">
        <f t="shared" si="0"/>
        <v>2.6803786743728382</v>
      </c>
      <c r="AS20" s="156">
        <f t="shared" si="0"/>
        <v>2.7868287548713639</v>
      </c>
      <c r="AT20" s="61">
        <f t="shared" si="14"/>
        <v>3.9714567764733186E-2</v>
      </c>
      <c r="AW20" s="105"/>
    </row>
    <row r="21" spans="1:49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M21" si="17">SUM(E10:E12)</f>
        <v>793642.10999999975</v>
      </c>
      <c r="F21" s="154">
        <f t="shared" si="17"/>
        <v>677732</v>
      </c>
      <c r="G21" s="154">
        <f t="shared" si="17"/>
        <v>708901.94999999972</v>
      </c>
      <c r="H21" s="154">
        <f t="shared" si="17"/>
        <v>698966.54999999958</v>
      </c>
      <c r="I21" s="154">
        <f t="shared" si="17"/>
        <v>764650.08000000054</v>
      </c>
      <c r="J21" s="154">
        <f t="shared" si="17"/>
        <v>796480.04999999993</v>
      </c>
      <c r="K21" s="154">
        <f t="shared" si="17"/>
        <v>738948.75000000023</v>
      </c>
      <c r="L21" s="154">
        <f t="shared" si="17"/>
        <v>721584.67999999924</v>
      </c>
      <c r="M21" s="154">
        <f t="shared" si="17"/>
        <v>857827.72000000044</v>
      </c>
      <c r="N21" s="119">
        <f>IF(N12="","",SUM(N10:N12))</f>
        <v>797463.42000000039</v>
      </c>
      <c r="O21" s="52">
        <f t="shared" si="2"/>
        <v>-7.0368791533106462E-2</v>
      </c>
      <c r="Q21" s="109" t="s">
        <v>86</v>
      </c>
      <c r="R21" s="117">
        <f t="shared" ref="R21:AC21" si="18">SUM(R10:R12)</f>
        <v>139067.76800000004</v>
      </c>
      <c r="S21" s="154">
        <f t="shared" si="18"/>
        <v>148853.359</v>
      </c>
      <c r="T21" s="154">
        <f t="shared" si="18"/>
        <v>154274.67400000006</v>
      </c>
      <c r="U21" s="154">
        <f t="shared" si="18"/>
        <v>163160.30300000007</v>
      </c>
      <c r="V21" s="154">
        <f t="shared" si="18"/>
        <v>160986.291</v>
      </c>
      <c r="W21" s="154">
        <f t="shared" si="18"/>
        <v>173530.01899999991</v>
      </c>
      <c r="X21" s="154">
        <f t="shared" si="18"/>
        <v>163064.24500000002</v>
      </c>
      <c r="Y21" s="154">
        <f t="shared" si="18"/>
        <v>184238.13600000006</v>
      </c>
      <c r="Z21" s="154">
        <f t="shared" si="18"/>
        <v>191848.58100000001</v>
      </c>
      <c r="AA21" s="154">
        <f t="shared" si="18"/>
        <v>185481.71500000003</v>
      </c>
      <c r="AB21" s="154">
        <f t="shared" si="18"/>
        <v>184152.50399999987</v>
      </c>
      <c r="AC21" s="154">
        <f t="shared" si="18"/>
        <v>229727.8189999999</v>
      </c>
      <c r="AD21" s="119">
        <f>IF(AD12="","",SUM(AD10:AD12))</f>
        <v>219769.60599999994</v>
      </c>
      <c r="AE21" s="52">
        <f t="shared" si="3"/>
        <v>-4.3347875948798194E-2</v>
      </c>
      <c r="AG21" s="125">
        <f t="shared" si="0"/>
        <v>2.1295761374124362</v>
      </c>
      <c r="AH21" s="157">
        <f t="shared" si="0"/>
        <v>1.8682540841014164</v>
      </c>
      <c r="AI21" s="157">
        <f t="shared" si="0"/>
        <v>1.9590101948490086</v>
      </c>
      <c r="AJ21" s="157">
        <f t="shared" si="0"/>
        <v>2.0558423115930697</v>
      </c>
      <c r="AK21" s="157">
        <f t="shared" si="0"/>
        <v>2.3753680068227561</v>
      </c>
      <c r="AL21" s="157">
        <f t="shared" si="0"/>
        <v>2.4478705270877024</v>
      </c>
      <c r="AM21" s="157">
        <f t="shared" si="0"/>
        <v>2.3329334572591511</v>
      </c>
      <c r="AN21" s="157">
        <f t="shared" si="0"/>
        <v>2.4094437549787471</v>
      </c>
      <c r="AO21" s="157">
        <f t="shared" si="0"/>
        <v>2.4087054157853673</v>
      </c>
      <c r="AP21" s="157">
        <f t="shared" si="0"/>
        <v>2.5100754957634068</v>
      </c>
      <c r="AQ21" s="157">
        <f t="shared" si="0"/>
        <v>2.5520567315813865</v>
      </c>
      <c r="AR21" s="157">
        <f t="shared" si="0"/>
        <v>2.6780181339908178</v>
      </c>
      <c r="AS21" s="157">
        <f t="shared" si="0"/>
        <v>2.7558581433114493</v>
      </c>
      <c r="AT21" s="52">
        <f t="shared" ref="AT21" si="19">IF(AS21="","",(AS21-AR21)/AR21)</f>
        <v>2.9066274172174222E-2</v>
      </c>
      <c r="AW21" s="105"/>
    </row>
    <row r="22" spans="1:49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M22" si="20">SUM(E13:E15)</f>
        <v>754867.37999999942</v>
      </c>
      <c r="F22" s="154">
        <f t="shared" si="20"/>
        <v>738758.1099999994</v>
      </c>
      <c r="G22" s="154">
        <f t="shared" si="20"/>
        <v>704562.56</v>
      </c>
      <c r="H22" s="154">
        <f t="shared" si="20"/>
        <v>722837.31000000017</v>
      </c>
      <c r="I22" s="154">
        <f t="shared" si="20"/>
        <v>737201</v>
      </c>
      <c r="J22" s="154">
        <f t="shared" si="20"/>
        <v>693204.98</v>
      </c>
      <c r="K22" s="154">
        <f t="shared" si="20"/>
        <v>737933.16</v>
      </c>
      <c r="L22" s="154">
        <f t="shared" si="20"/>
        <v>849480.53000000073</v>
      </c>
      <c r="M22" s="154">
        <f t="shared" si="20"/>
        <v>799727.64999999956</v>
      </c>
      <c r="N22" s="119">
        <f>IF(N15="","",SUM(N13:N15))</f>
        <v>856137.28000000038</v>
      </c>
      <c r="O22" s="52">
        <f t="shared" si="2"/>
        <v>7.0536050616732904E-2</v>
      </c>
      <c r="Q22" s="109" t="s">
        <v>87</v>
      </c>
      <c r="R22" s="117">
        <f t="shared" ref="R22:AC22" si="21">SUM(R13:R15)</f>
        <v>158206.60300000003</v>
      </c>
      <c r="S22" s="154">
        <f t="shared" si="21"/>
        <v>169988.98999999996</v>
      </c>
      <c r="T22" s="154">
        <f t="shared" si="21"/>
        <v>174028.42199999993</v>
      </c>
      <c r="U22" s="154">
        <f t="shared" si="21"/>
        <v>185845.58100000009</v>
      </c>
      <c r="V22" s="154">
        <f t="shared" si="21"/>
        <v>187208.74600000004</v>
      </c>
      <c r="W22" s="154">
        <f t="shared" si="21"/>
        <v>184869.60900000014</v>
      </c>
      <c r="X22" s="154">
        <f t="shared" si="21"/>
        <v>182230.02000000002</v>
      </c>
      <c r="Y22" s="154">
        <f t="shared" si="21"/>
        <v>187633.69599999988</v>
      </c>
      <c r="Z22" s="154">
        <f t="shared" si="21"/>
        <v>192412.99599999998</v>
      </c>
      <c r="AA22" s="154">
        <f t="shared" si="21"/>
        <v>210505.53399999993</v>
      </c>
      <c r="AB22" s="154">
        <f t="shared" si="21"/>
        <v>229542.15600000002</v>
      </c>
      <c r="AC22" s="154">
        <f t="shared" si="21"/>
        <v>232578.47800000003</v>
      </c>
      <c r="AD22" s="119">
        <f>IF(AD15="","",SUM(AD13:AD15))</f>
        <v>244136.39299999992</v>
      </c>
      <c r="AE22" s="52">
        <f t="shared" si="3"/>
        <v>4.9694688431144905E-2</v>
      </c>
      <c r="AG22" s="125">
        <f t="shared" si="0"/>
        <v>2.2188383886890319</v>
      </c>
      <c r="AH22" s="157">
        <f t="shared" si="0"/>
        <v>2.0914214351067524</v>
      </c>
      <c r="AI22" s="157">
        <f t="shared" si="0"/>
        <v>2.0806401653298372</v>
      </c>
      <c r="AJ22" s="157">
        <f t="shared" si="0"/>
        <v>2.461963331890169</v>
      </c>
      <c r="AK22" s="157">
        <f t="shared" si="0"/>
        <v>2.5341007220888607</v>
      </c>
      <c r="AL22" s="157">
        <f t="shared" si="0"/>
        <v>2.6238920359321978</v>
      </c>
      <c r="AM22" s="157">
        <f t="shared" si="0"/>
        <v>2.5210378252334538</v>
      </c>
      <c r="AN22" s="157">
        <f t="shared" si="0"/>
        <v>2.5452176000846425</v>
      </c>
      <c r="AO22" s="157">
        <f t="shared" si="0"/>
        <v>2.7757012940097461</v>
      </c>
      <c r="AP22" s="157">
        <f t="shared" si="0"/>
        <v>2.852636870255294</v>
      </c>
      <c r="AQ22" s="157">
        <f t="shared" si="0"/>
        <v>2.7021473464494807</v>
      </c>
      <c r="AR22" s="157">
        <f t="shared" si="0"/>
        <v>2.9082210425011583</v>
      </c>
      <c r="AS22" s="157">
        <f t="shared" si="0"/>
        <v>2.8516033433329735</v>
      </c>
      <c r="AT22" s="52">
        <f t="shared" ref="AT22" si="22">IF(AS22="","",(AS22-AR22)/AR22)</f>
        <v>-1.9468155391480106E-2</v>
      </c>
      <c r="AW22" s="105"/>
    </row>
    <row r="23" spans="1:49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M23" si="23">SUM(E16:E18)</f>
        <v>786527.00999999943</v>
      </c>
      <c r="F23" s="155">
        <f t="shared" si="23"/>
        <v>786761.36999999953</v>
      </c>
      <c r="G23" s="155">
        <f t="shared" si="23"/>
        <v>751398.26999999967</v>
      </c>
      <c r="H23" s="155">
        <f t="shared" si="23"/>
        <v>756727.27000000025</v>
      </c>
      <c r="I23" s="155">
        <f t="shared" si="23"/>
        <v>858528.7000000003</v>
      </c>
      <c r="J23" s="155">
        <f t="shared" si="23"/>
        <v>762076.04</v>
      </c>
      <c r="K23" s="155">
        <f t="shared" si="23"/>
        <v>809163.8199999996</v>
      </c>
      <c r="L23" s="155">
        <f t="shared" si="23"/>
        <v>868724.61000000057</v>
      </c>
      <c r="M23" s="155">
        <f t="shared" si="23"/>
        <v>852537.59000000113</v>
      </c>
      <c r="N23" s="123" t="str">
        <f>IF(N18="","",SUM(N16:N18))</f>
        <v/>
      </c>
      <c r="O23" s="55" t="str">
        <f t="shared" si="2"/>
        <v/>
      </c>
      <c r="Q23" s="110" t="s">
        <v>88</v>
      </c>
      <c r="R23" s="196">
        <f t="shared" ref="R23:AC23" si="24">SUM(R16:R18)</f>
        <v>189279.87400000004</v>
      </c>
      <c r="S23" s="155">
        <f t="shared" si="24"/>
        <v>206246.13400000002</v>
      </c>
      <c r="T23" s="155">
        <f t="shared" si="24"/>
        <v>227564.73100000003</v>
      </c>
      <c r="U23" s="155">
        <f t="shared" si="24"/>
        <v>223989.65199999989</v>
      </c>
      <c r="V23" s="155">
        <f t="shared" si="24"/>
        <v>227828.40799999997</v>
      </c>
      <c r="W23" s="155">
        <f t="shared" si="24"/>
        <v>223073.37500000009</v>
      </c>
      <c r="X23" s="155">
        <f t="shared" si="24"/>
        <v>229063.12599999984</v>
      </c>
      <c r="Y23" s="155">
        <f t="shared" si="24"/>
        <v>242707.26199999999</v>
      </c>
      <c r="Z23" s="155">
        <f t="shared" si="24"/>
        <v>240093.19299999997</v>
      </c>
      <c r="AA23" s="155">
        <f t="shared" si="24"/>
        <v>243753.495</v>
      </c>
      <c r="AB23" s="155">
        <f t="shared" si="24"/>
        <v>257072.85799999989</v>
      </c>
      <c r="AC23" s="155">
        <f t="shared" si="24"/>
        <v>256615.41600000008</v>
      </c>
      <c r="AD23" s="123" t="str">
        <f>IF(AD18="","",SUM(AD16:AD18))</f>
        <v/>
      </c>
      <c r="AE23" s="55" t="str">
        <f t="shared" si="3"/>
        <v/>
      </c>
      <c r="AG23" s="126">
        <f>(R23/B23)*10</f>
        <v>2.5983068713923734</v>
      </c>
      <c r="AH23" s="158">
        <f>(S23/C23)*10</f>
        <v>2.3757143100519302</v>
      </c>
      <c r="AI23" s="158">
        <f t="shared" ref="AI23:AS23" si="25">IF(T18="","",(T23/D23)*10)</f>
        <v>2.363592154138149</v>
      </c>
      <c r="AJ23" s="158">
        <f t="shared" si="25"/>
        <v>2.8478316593348785</v>
      </c>
      <c r="AK23" s="158">
        <f t="shared" si="25"/>
        <v>2.895775220890676</v>
      </c>
      <c r="AL23" s="158">
        <f t="shared" si="25"/>
        <v>2.9687767979556323</v>
      </c>
      <c r="AM23" s="158">
        <f t="shared" si="25"/>
        <v>3.0270235404625998</v>
      </c>
      <c r="AN23" s="158">
        <f t="shared" si="25"/>
        <v>2.8270139600458304</v>
      </c>
      <c r="AO23" s="158">
        <f t="shared" si="25"/>
        <v>3.1505149144959335</v>
      </c>
      <c r="AP23" s="158">
        <f t="shared" si="25"/>
        <v>3.012412183728137</v>
      </c>
      <c r="AQ23" s="158">
        <f t="shared" si="25"/>
        <v>2.9591985197702608</v>
      </c>
      <c r="AR23" s="158">
        <f t="shared" si="25"/>
        <v>3.0100187840397719</v>
      </c>
      <c r="AS23" s="158" t="str">
        <f t="shared" si="25"/>
        <v/>
      </c>
      <c r="AT23" s="55" t="str">
        <f t="shared" si="14"/>
        <v/>
      </c>
      <c r="AW23" s="105"/>
    </row>
    <row r="24" spans="1:49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AW24" s="105"/>
    </row>
    <row r="25" spans="1:49" ht="15.75" thickBot="1" x14ac:dyDescent="0.3">
      <c r="O25" s="107" t="s">
        <v>1</v>
      </c>
      <c r="AE25" s="297">
        <v>1000</v>
      </c>
      <c r="AT25" s="297" t="s">
        <v>47</v>
      </c>
      <c r="AW25" s="105"/>
    </row>
    <row r="26" spans="1:49" ht="20.100000000000001" customHeight="1" x14ac:dyDescent="0.25">
      <c r="A26" s="335" t="s">
        <v>2</v>
      </c>
      <c r="B26" s="337" t="s">
        <v>72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2"/>
      <c r="O26" s="333" t="s">
        <v>131</v>
      </c>
      <c r="Q26" s="338" t="s">
        <v>3</v>
      </c>
      <c r="R26" s="330" t="s">
        <v>72</v>
      </c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2"/>
      <c r="AE26" s="333" t="s">
        <v>131</v>
      </c>
      <c r="AG26" s="330" t="s">
        <v>72</v>
      </c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2"/>
      <c r="AT26" s="333" t="str">
        <f>AE26</f>
        <v>D       2022/2021</v>
      </c>
      <c r="AW26" s="105"/>
    </row>
    <row r="27" spans="1:49" ht="20.100000000000001" customHeight="1" thickBot="1" x14ac:dyDescent="0.3">
      <c r="A27" s="336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7">
        <v>2020</v>
      </c>
      <c r="M27" s="267">
        <v>2021</v>
      </c>
      <c r="N27" s="133">
        <v>2022</v>
      </c>
      <c r="O27" s="334"/>
      <c r="Q27" s="339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4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176">
        <v>2018</v>
      </c>
      <c r="AP27" s="135">
        <v>2019</v>
      </c>
      <c r="AQ27" s="135">
        <v>2020</v>
      </c>
      <c r="AR27" s="135">
        <v>2021</v>
      </c>
      <c r="AS27" s="133">
        <v>2022</v>
      </c>
      <c r="AT27" s="334"/>
      <c r="AW27" s="105"/>
    </row>
    <row r="28" spans="1:49" ht="3" customHeight="1" thickBot="1" x14ac:dyDescent="0.3">
      <c r="A28" s="299" t="s">
        <v>89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300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298"/>
      <c r="AA28" s="298"/>
      <c r="AB28" s="298"/>
      <c r="AC28" s="298"/>
      <c r="AD28" s="301"/>
      <c r="AE28" s="302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0"/>
      <c r="AW28" s="105"/>
    </row>
    <row r="29" spans="1:49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12">
        <v>99662.009999999951</v>
      </c>
      <c r="O29" s="61">
        <f>IF(N29="","",(N29-M29)/M29)</f>
        <v>-6.2718709839421349E-2</v>
      </c>
      <c r="Q29" s="109" t="s">
        <v>73</v>
      </c>
      <c r="R29" s="39">
        <v>23270.865999999998</v>
      </c>
      <c r="S29" s="153">
        <v>22495.121000000003</v>
      </c>
      <c r="T29" s="153">
        <v>24799.759999999984</v>
      </c>
      <c r="U29" s="153">
        <v>25615.480000000018</v>
      </c>
      <c r="V29" s="153">
        <v>29400.613000000012</v>
      </c>
      <c r="W29" s="153">
        <v>25803.076000000012</v>
      </c>
      <c r="X29" s="153">
        <v>26846.136999999999</v>
      </c>
      <c r="Y29" s="153">
        <v>26379.177</v>
      </c>
      <c r="Z29" s="153">
        <v>31298.861000000001</v>
      </c>
      <c r="AA29" s="153">
        <v>31619.378999999994</v>
      </c>
      <c r="AB29" s="153">
        <v>28181.773000000012</v>
      </c>
      <c r="AC29" s="153">
        <v>29969.556000000044</v>
      </c>
      <c r="AD29" s="112">
        <v>27861.701000000008</v>
      </c>
      <c r="AE29" s="61">
        <f>IF(AD29="","",(AD29-AC29)/AC29)</f>
        <v>-7.0333207472277295E-2</v>
      </c>
      <c r="AG29" s="197">
        <f t="shared" ref="AG29:AS44" si="26">(R29/B29)*10</f>
        <v>2.7191842704023532</v>
      </c>
      <c r="AH29" s="156">
        <f t="shared" si="26"/>
        <v>2.7800309700828514</v>
      </c>
      <c r="AI29" s="156">
        <f t="shared" si="26"/>
        <v>1.9785027216642543</v>
      </c>
      <c r="AJ29" s="156">
        <f t="shared" si="26"/>
        <v>2.1318199900464254</v>
      </c>
      <c r="AK29" s="156">
        <f t="shared" si="26"/>
        <v>2.8836241613634588</v>
      </c>
      <c r="AL29" s="156">
        <f t="shared" si="26"/>
        <v>2.8113968285340656</v>
      </c>
      <c r="AM29" s="156">
        <f t="shared" si="26"/>
        <v>2.849648832409958</v>
      </c>
      <c r="AN29" s="156">
        <f t="shared" si="26"/>
        <v>2.7402501496381166</v>
      </c>
      <c r="AO29" s="156">
        <f t="shared" si="26"/>
        <v>2.5088253749107055</v>
      </c>
      <c r="AP29" s="156">
        <f t="shared" si="26"/>
        <v>2.713367743379365</v>
      </c>
      <c r="AQ29" s="156">
        <f t="shared" si="26"/>
        <v>2.7634057686437541</v>
      </c>
      <c r="AR29" s="156">
        <f t="shared" si="26"/>
        <v>2.8185167159702846</v>
      </c>
      <c r="AS29" s="156">
        <f t="shared" si="26"/>
        <v>2.7956190127010307</v>
      </c>
      <c r="AT29" s="61">
        <f t="shared" ref="AT29" si="27">IF(AS29="","",(AS29-AR29)/AR29)</f>
        <v>-8.1240260664451197E-3</v>
      </c>
      <c r="AW29" s="105"/>
    </row>
    <row r="30" spans="1:49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19">
        <v>107954.54000000001</v>
      </c>
      <c r="O30" s="52">
        <f t="shared" ref="O30:O45" si="28">IF(N30="","",(N30-M30)/M30)</f>
        <v>-2.6465234456901108E-2</v>
      </c>
      <c r="Q30" s="109" t="s">
        <v>74</v>
      </c>
      <c r="R30" s="19">
        <v>24769.378999999986</v>
      </c>
      <c r="S30" s="154">
        <v>26090.180999999997</v>
      </c>
      <c r="T30" s="154">
        <v>26845.964000000011</v>
      </c>
      <c r="U30" s="154">
        <v>29407.368999999981</v>
      </c>
      <c r="V30" s="154">
        <v>29868.044999999998</v>
      </c>
      <c r="W30" s="154">
        <v>27835.92599999997</v>
      </c>
      <c r="X30" s="154">
        <v>29206.410000000018</v>
      </c>
      <c r="Y30" s="154">
        <v>26234.001999999982</v>
      </c>
      <c r="Z30" s="154">
        <v>31644.39</v>
      </c>
      <c r="AA30" s="154">
        <v>32055.040000000023</v>
      </c>
      <c r="AB30" s="154">
        <v>26905.675000000007</v>
      </c>
      <c r="AC30" s="154">
        <v>29964.09199999999</v>
      </c>
      <c r="AD30" s="119">
        <v>30841.535000000025</v>
      </c>
      <c r="AE30" s="52">
        <f t="shared" ref="AE30:AE45" si="29">IF(AD30="","",(AD30-AC30)/AC30)</f>
        <v>2.9283149978315243E-2</v>
      </c>
      <c r="AG30" s="198">
        <f t="shared" si="26"/>
        <v>2.7879398375187985</v>
      </c>
      <c r="AH30" s="157">
        <f t="shared" si="26"/>
        <v>2.0427271510143492</v>
      </c>
      <c r="AI30" s="157">
        <f t="shared" si="26"/>
        <v>2.0896835533292704</v>
      </c>
      <c r="AJ30" s="157">
        <f t="shared" si="26"/>
        <v>1.9668833753855519</v>
      </c>
      <c r="AK30" s="157">
        <f t="shared" si="26"/>
        <v>2.7208012815111413</v>
      </c>
      <c r="AL30" s="157">
        <f t="shared" si="26"/>
        <v>2.8186535496385967</v>
      </c>
      <c r="AM30" s="157">
        <f t="shared" si="26"/>
        <v>2.5500559099287456</v>
      </c>
      <c r="AN30" s="157">
        <f t="shared" si="26"/>
        <v>2.5589202711163801</v>
      </c>
      <c r="AO30" s="157">
        <f t="shared" si="26"/>
        <v>2.135369876877645</v>
      </c>
      <c r="AP30" s="157">
        <f t="shared" si="26"/>
        <v>2.795967218099392</v>
      </c>
      <c r="AQ30" s="157">
        <f t="shared" si="26"/>
        <v>2.5867100565456687</v>
      </c>
      <c r="AR30" s="157">
        <f t="shared" si="26"/>
        <v>2.702163825618805</v>
      </c>
      <c r="AS30" s="157">
        <f t="shared" ref="AS30" si="30">(AD30/N30)*10</f>
        <v>2.8569002285591716</v>
      </c>
      <c r="AT30" s="52">
        <f t="shared" ref="AT30" si="31">IF(AS30="","",(AS30-AR30)/AR30)</f>
        <v>5.7263886620542499E-2</v>
      </c>
      <c r="AW30" s="105"/>
    </row>
    <row r="31" spans="1:49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19">
        <v>140955.29999999987</v>
      </c>
      <c r="O31" s="52">
        <f t="shared" si="28"/>
        <v>-8.6472452201364056E-2</v>
      </c>
      <c r="Q31" s="109" t="s">
        <v>75</v>
      </c>
      <c r="R31" s="19">
        <v>34176.324999999983</v>
      </c>
      <c r="S31" s="154">
        <v>30181.553999999996</v>
      </c>
      <c r="T31" s="154">
        <v>34669.633000000002</v>
      </c>
      <c r="U31" s="154">
        <v>29423.860999999994</v>
      </c>
      <c r="V31" s="154">
        <v>29544.088000000018</v>
      </c>
      <c r="W31" s="154">
        <v>34831.201999999983</v>
      </c>
      <c r="X31" s="154">
        <v>34959.243999999999</v>
      </c>
      <c r="Y31" s="154">
        <v>36752.83499999997</v>
      </c>
      <c r="Z31" s="154">
        <v>36699.917000000001</v>
      </c>
      <c r="AA31" s="154">
        <v>35665.698999999964</v>
      </c>
      <c r="AB31" s="154">
        <v>30966.271999999997</v>
      </c>
      <c r="AC31" s="154">
        <v>41575.407999999974</v>
      </c>
      <c r="AD31" s="119">
        <v>38743.379000000023</v>
      </c>
      <c r="AE31" s="52">
        <f t="shared" si="29"/>
        <v>-6.8117888343992988E-2</v>
      </c>
      <c r="AG31" s="198">
        <f t="shared" si="26"/>
        <v>2.0964781146598703</v>
      </c>
      <c r="AH31" s="157">
        <f t="shared" si="26"/>
        <v>2.4308336581123937</v>
      </c>
      <c r="AI31" s="157">
        <f t="shared" si="26"/>
        <v>1.9152653234034593</v>
      </c>
      <c r="AJ31" s="157">
        <f t="shared" si="26"/>
        <v>2.2929730300085991</v>
      </c>
      <c r="AK31" s="157">
        <f t="shared" si="26"/>
        <v>2.7059927155303445</v>
      </c>
      <c r="AL31" s="157">
        <f t="shared" si="26"/>
        <v>2.7063088774745574</v>
      </c>
      <c r="AM31" s="157">
        <f t="shared" si="26"/>
        <v>2.0927770392969895</v>
      </c>
      <c r="AN31" s="157">
        <f t="shared" si="26"/>
        <v>2.8047938509619263</v>
      </c>
      <c r="AO31" s="157">
        <f t="shared" si="26"/>
        <v>2.691589892008329</v>
      </c>
      <c r="AP31" s="157">
        <f t="shared" si="26"/>
        <v>2.7142155595131729</v>
      </c>
      <c r="AQ31" s="157">
        <f t="shared" si="26"/>
        <v>2.6248636127218381</v>
      </c>
      <c r="AR31" s="157">
        <f t="shared" si="26"/>
        <v>2.6944911272557897</v>
      </c>
      <c r="AS31" s="157">
        <f t="shared" ref="AS31" si="32">(AD31/N31)*10</f>
        <v>2.7486287496816408</v>
      </c>
      <c r="AT31" s="52">
        <f t="shared" ref="AT31" si="33">IF(AS31="","",(AS31-AR31)/AR31)</f>
        <v>2.0091965372692751E-2</v>
      </c>
      <c r="AW31" s="105"/>
    </row>
    <row r="32" spans="1:49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19">
        <v>133318.4399999998</v>
      </c>
      <c r="O32" s="52">
        <f t="shared" si="28"/>
        <v>-2.5202025076555702E-2</v>
      </c>
      <c r="Q32" s="109" t="s">
        <v>76</v>
      </c>
      <c r="R32" s="19">
        <v>29571.834999999992</v>
      </c>
      <c r="S32" s="154">
        <v>27556.182000000004</v>
      </c>
      <c r="T32" s="154">
        <v>27462.67</v>
      </c>
      <c r="U32" s="154">
        <v>33693.252999999975</v>
      </c>
      <c r="V32" s="154">
        <v>31434.276000000013</v>
      </c>
      <c r="W32" s="154">
        <v>35272.59899999998</v>
      </c>
      <c r="X32" s="154">
        <v>32738.878999999994</v>
      </c>
      <c r="Y32" s="154">
        <v>32002.925999999999</v>
      </c>
      <c r="Z32" s="154">
        <v>37177.171999999999</v>
      </c>
      <c r="AA32" s="154">
        <v>34138.758999999991</v>
      </c>
      <c r="AB32" s="154">
        <v>27197.232999999986</v>
      </c>
      <c r="AC32" s="154">
        <v>36264.787000000062</v>
      </c>
      <c r="AD32" s="119">
        <v>35029.300000000032</v>
      </c>
      <c r="AE32" s="52">
        <f t="shared" si="29"/>
        <v>-3.4068502870291999E-2</v>
      </c>
      <c r="AG32" s="198">
        <f t="shared" si="26"/>
        <v>2.2914270225780289</v>
      </c>
      <c r="AH32" s="157">
        <f t="shared" si="26"/>
        <v>1.9145717289185553</v>
      </c>
      <c r="AI32" s="157">
        <f t="shared" si="26"/>
        <v>2.1035922277296368</v>
      </c>
      <c r="AJ32" s="157">
        <f t="shared" si="26"/>
        <v>2.004869476200021</v>
      </c>
      <c r="AK32" s="157">
        <f t="shared" si="26"/>
        <v>2.7051742263548508</v>
      </c>
      <c r="AL32" s="157">
        <f t="shared" si="26"/>
        <v>2.7930772105810764</v>
      </c>
      <c r="AM32" s="157">
        <f t="shared" si="26"/>
        <v>2.0109938298336294</v>
      </c>
      <c r="AN32" s="157">
        <f t="shared" si="26"/>
        <v>2.3678384891138591</v>
      </c>
      <c r="AO32" s="157">
        <f t="shared" si="26"/>
        <v>2.2640842936783332</v>
      </c>
      <c r="AP32" s="157">
        <f t="shared" si="26"/>
        <v>2.578341806144997</v>
      </c>
      <c r="AQ32" s="157">
        <f t="shared" si="26"/>
        <v>2.6090495071464521</v>
      </c>
      <c r="AR32" s="157">
        <f t="shared" si="26"/>
        <v>2.6516092544009791</v>
      </c>
      <c r="AS32" s="157">
        <f t="shared" ref="AS32" si="34">(AD32/N32)*10</f>
        <v>2.6274909907436723</v>
      </c>
      <c r="AT32" s="52">
        <f t="shared" ref="AT32" si="35">IF(AS32="","",(AS32-AR32)/AR32)</f>
        <v>-9.0957080562593141E-3</v>
      </c>
      <c r="AW32" s="105"/>
    </row>
    <row r="33" spans="1:49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19">
        <v>130927.88999999997</v>
      </c>
      <c r="O33" s="52">
        <f t="shared" si="28"/>
        <v>9.6014311849495354E-3</v>
      </c>
      <c r="Q33" s="109" t="s">
        <v>77</v>
      </c>
      <c r="R33" s="19">
        <v>29004.790999999972</v>
      </c>
      <c r="S33" s="154">
        <v>32396.498</v>
      </c>
      <c r="T33" s="154">
        <v>31705.719999999998</v>
      </c>
      <c r="U33" s="154">
        <v>31122.389999999996</v>
      </c>
      <c r="V33" s="154">
        <v>31058.100000000006</v>
      </c>
      <c r="W33" s="154">
        <v>31539.86900000001</v>
      </c>
      <c r="X33" s="154">
        <v>33068.363999999994</v>
      </c>
      <c r="Y33" s="154">
        <v>35573.933999999957</v>
      </c>
      <c r="Z33" s="154">
        <v>34606.108999999997</v>
      </c>
      <c r="AA33" s="154">
        <v>36493.042000000009</v>
      </c>
      <c r="AB33" s="154">
        <v>28939.759999999998</v>
      </c>
      <c r="AC33" s="154">
        <v>35107.968000000023</v>
      </c>
      <c r="AD33" s="119">
        <v>34679.387000000024</v>
      </c>
      <c r="AE33" s="52">
        <f t="shared" si="29"/>
        <v>-1.2207513690339414E-2</v>
      </c>
      <c r="AG33" s="198">
        <f t="shared" si="26"/>
        <v>2.4552842575993914</v>
      </c>
      <c r="AH33" s="157">
        <f t="shared" si="26"/>
        <v>2.2012427902355096</v>
      </c>
      <c r="AI33" s="157">
        <f t="shared" si="26"/>
        <v>1.8923654382954234</v>
      </c>
      <c r="AJ33" s="157">
        <f t="shared" si="26"/>
        <v>2.3594416740317734</v>
      </c>
      <c r="AK33" s="157">
        <f t="shared" si="26"/>
        <v>2.6818729356906932</v>
      </c>
      <c r="AL33" s="157">
        <f t="shared" si="26"/>
        <v>2.7474026310017368</v>
      </c>
      <c r="AM33" s="157">
        <f t="shared" si="26"/>
        <v>2.3909894211379137</v>
      </c>
      <c r="AN33" s="157">
        <f t="shared" si="26"/>
        <v>2.6441904855347453</v>
      </c>
      <c r="AO33" s="157">
        <f t="shared" si="26"/>
        <v>2.4025006171809284</v>
      </c>
      <c r="AP33" s="157">
        <f t="shared" si="26"/>
        <v>2.5432874794546838</v>
      </c>
      <c r="AQ33" s="157">
        <f t="shared" si="26"/>
        <v>2.5567507968930014</v>
      </c>
      <c r="AR33" s="157">
        <f t="shared" si="26"/>
        <v>2.7072195800906469</v>
      </c>
      <c r="AS33" s="157">
        <f t="shared" ref="AS33" si="36">(AD33/N33)*10</f>
        <v>2.648739470253437</v>
      </c>
      <c r="AT33" s="52">
        <f t="shared" ref="AT33" si="37">IF(AS33="","",(AS33-AR33)/AR33)</f>
        <v>-2.1601539183331315E-2</v>
      </c>
      <c r="AW33" s="105"/>
    </row>
    <row r="34" spans="1:49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19">
        <v>121947.13</v>
      </c>
      <c r="O34" s="52">
        <f t="shared" si="28"/>
        <v>-0.10564394124965455</v>
      </c>
      <c r="Q34" s="109" t="s">
        <v>78</v>
      </c>
      <c r="R34" s="19">
        <v>28421.635000000002</v>
      </c>
      <c r="S34" s="154">
        <v>31101.468000000008</v>
      </c>
      <c r="T34" s="154">
        <v>27821.58</v>
      </c>
      <c r="U34" s="154">
        <v>30041.770000000019</v>
      </c>
      <c r="V34" s="154">
        <v>29496.788000000015</v>
      </c>
      <c r="W34" s="154">
        <v>31068.588000000022</v>
      </c>
      <c r="X34" s="154">
        <v>31963.873999999989</v>
      </c>
      <c r="Y34" s="154">
        <v>36419.877999999997</v>
      </c>
      <c r="Z34" s="154">
        <v>35474.750999999997</v>
      </c>
      <c r="AA34" s="154">
        <v>29960.277999999991</v>
      </c>
      <c r="AB34" s="154">
        <v>34243.893000000018</v>
      </c>
      <c r="AC34" s="154">
        <v>37052.935999999958</v>
      </c>
      <c r="AD34" s="119">
        <v>32135.183000000034</v>
      </c>
      <c r="AE34" s="52">
        <f t="shared" si="29"/>
        <v>-0.13272235700836041</v>
      </c>
      <c r="AG34" s="198">
        <f t="shared" si="26"/>
        <v>2.1020165625234823</v>
      </c>
      <c r="AH34" s="157">
        <f t="shared" si="26"/>
        <v>1.7740098041642658</v>
      </c>
      <c r="AI34" s="157">
        <f t="shared" si="26"/>
        <v>2.354680177351006</v>
      </c>
      <c r="AJ34" s="157">
        <f t="shared" si="26"/>
        <v>1.9712545810595916</v>
      </c>
      <c r="AK34" s="157">
        <f t="shared" si="26"/>
        <v>2.5708010782503732</v>
      </c>
      <c r="AL34" s="157">
        <f t="shared" si="26"/>
        <v>2.691606613908089</v>
      </c>
      <c r="AM34" s="157">
        <f t="shared" si="26"/>
        <v>2.5245321454200687</v>
      </c>
      <c r="AN34" s="157">
        <f t="shared" si="26"/>
        <v>2.3212555829506831</v>
      </c>
      <c r="AO34" s="157">
        <f t="shared" si="26"/>
        <v>2.4196352167128494</v>
      </c>
      <c r="AP34" s="157">
        <f t="shared" si="26"/>
        <v>2.6077093653063175</v>
      </c>
      <c r="AQ34" s="157">
        <f t="shared" si="26"/>
        <v>2.6111078111666934</v>
      </c>
      <c r="AR34" s="157">
        <f t="shared" si="26"/>
        <v>2.7174495870537294</v>
      </c>
      <c r="AS34" s="157">
        <f t="shared" ref="AS34" si="38">(AD34/N34)*10</f>
        <v>2.6351733739039229</v>
      </c>
      <c r="AT34" s="52">
        <f t="shared" ref="AT34" si="39">IF(AS34="","",(AS34-AR34)/AR34)</f>
        <v>-3.0276997057012828E-2</v>
      </c>
      <c r="AW34" s="105"/>
    </row>
    <row r="35" spans="1:49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19">
        <v>131182.37000000005</v>
      </c>
      <c r="O35" s="52">
        <f t="shared" si="28"/>
        <v>9.3367824611566883E-2</v>
      </c>
      <c r="Q35" s="109" t="s">
        <v>79</v>
      </c>
      <c r="R35" s="19">
        <v>32779.412000000004</v>
      </c>
      <c r="S35" s="154">
        <v>32399.374999999993</v>
      </c>
      <c r="T35" s="154">
        <v>32672.658999999996</v>
      </c>
      <c r="U35" s="154">
        <v>33859.816999999988</v>
      </c>
      <c r="V35" s="154">
        <v>36267.96699999999</v>
      </c>
      <c r="W35" s="154">
        <v>36630.704999999973</v>
      </c>
      <c r="X35" s="154">
        <v>36275.366999999962</v>
      </c>
      <c r="Y35" s="154">
        <v>35138.28200000005</v>
      </c>
      <c r="Z35" s="154">
        <v>35499.514000000003</v>
      </c>
      <c r="AA35" s="154">
        <v>41925.194999999985</v>
      </c>
      <c r="AB35" s="154">
        <v>39852.698999999964</v>
      </c>
      <c r="AC35" s="154">
        <v>35007.287999999979</v>
      </c>
      <c r="AD35" s="119">
        <v>33897.717999999993</v>
      </c>
      <c r="AE35" s="52">
        <f t="shared" si="29"/>
        <v>-3.1695400112113394E-2</v>
      </c>
      <c r="AG35" s="198">
        <f t="shared" si="26"/>
        <v>2.5730718413288924</v>
      </c>
      <c r="AH35" s="157">
        <f t="shared" si="26"/>
        <v>2.1152117341675951</v>
      </c>
      <c r="AI35" s="157">
        <f t="shared" si="26"/>
        <v>2.0786182429808124</v>
      </c>
      <c r="AJ35" s="157">
        <f t="shared" si="26"/>
        <v>2.2082312689324564</v>
      </c>
      <c r="AK35" s="157">
        <f t="shared" si="26"/>
        <v>2.8364029516511247</v>
      </c>
      <c r="AL35" s="157">
        <f t="shared" si="26"/>
        <v>2.9159914494554884</v>
      </c>
      <c r="AM35" s="157">
        <f t="shared" si="26"/>
        <v>2.6482236092860245</v>
      </c>
      <c r="AN35" s="157">
        <f t="shared" si="26"/>
        <v>2.4414298807413699</v>
      </c>
      <c r="AO35" s="157">
        <f t="shared" si="26"/>
        <v>2.5776024338708856</v>
      </c>
      <c r="AP35" s="157">
        <f t="shared" si="26"/>
        <v>2.962909422884465</v>
      </c>
      <c r="AQ35" s="157">
        <f t="shared" si="26"/>
        <v>2.6702840031607016</v>
      </c>
      <c r="AR35" s="157">
        <f t="shared" si="26"/>
        <v>2.9177581046988688</v>
      </c>
      <c r="AS35" s="157">
        <f t="shared" ref="AS35" si="40">(AD35/N35)*10</f>
        <v>2.5840147574708383</v>
      </c>
      <c r="AT35" s="52">
        <f t="shared" ref="AT35" si="41">IF(AS35="","",(AS35-AR35)/AR35)</f>
        <v>-0.11438348733932312</v>
      </c>
      <c r="AW35" s="105"/>
    </row>
    <row r="36" spans="1:49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19">
        <v>111101.23999999996</v>
      </c>
      <c r="O36" s="52">
        <f t="shared" si="28"/>
        <v>0.23736754829883866</v>
      </c>
      <c r="Q36" s="109" t="s">
        <v>80</v>
      </c>
      <c r="R36" s="19">
        <v>21851.23599999999</v>
      </c>
      <c r="S36" s="154">
        <v>23756.94100000001</v>
      </c>
      <c r="T36" s="154">
        <v>26722.863000000001</v>
      </c>
      <c r="U36" s="154">
        <v>25745.833000000013</v>
      </c>
      <c r="V36" s="154">
        <v>21196.857</v>
      </c>
      <c r="W36" s="154">
        <v>23742.381999999994</v>
      </c>
      <c r="X36" s="154">
        <v>27458.442999999999</v>
      </c>
      <c r="Y36" s="154">
        <v>27213.074000000004</v>
      </c>
      <c r="Z36" s="154">
        <v>30488.754000000001</v>
      </c>
      <c r="AA36" s="154">
        <v>28270.806999999997</v>
      </c>
      <c r="AB36" s="154">
        <v>25817.175000000007</v>
      </c>
      <c r="AC36" s="154">
        <v>25658.437000000005</v>
      </c>
      <c r="AD36" s="119">
        <v>29288.344999999976</v>
      </c>
      <c r="AE36" s="52">
        <f t="shared" si="29"/>
        <v>0.14147034755078688</v>
      </c>
      <c r="AG36" s="198">
        <f t="shared" si="26"/>
        <v>2.596858038930463</v>
      </c>
      <c r="AH36" s="157">
        <f t="shared" si="26"/>
        <v>2.5390380338304137</v>
      </c>
      <c r="AI36" s="157">
        <f t="shared" si="26"/>
        <v>2.4369051446930676</v>
      </c>
      <c r="AJ36" s="157">
        <f t="shared" si="26"/>
        <v>3.0047628823362675</v>
      </c>
      <c r="AK36" s="157">
        <f t="shared" si="26"/>
        <v>2.8217482283915563</v>
      </c>
      <c r="AL36" s="157">
        <f t="shared" si="26"/>
        <v>3.0548593316653818</v>
      </c>
      <c r="AM36" s="157">
        <f t="shared" si="26"/>
        <v>2.4088946240090925</v>
      </c>
      <c r="AN36" s="157">
        <f t="shared" si="26"/>
        <v>2.4788911781300693</v>
      </c>
      <c r="AO36" s="157">
        <f t="shared" si="26"/>
        <v>2.6460630977752024</v>
      </c>
      <c r="AP36" s="157">
        <f t="shared" si="26"/>
        <v>2.7962553403787336</v>
      </c>
      <c r="AQ36" s="157">
        <f t="shared" si="26"/>
        <v>2.8847610738564002</v>
      </c>
      <c r="AR36" s="157">
        <f t="shared" si="26"/>
        <v>2.8576564297455391</v>
      </c>
      <c r="AS36" s="157">
        <f t="shared" ref="AS36" si="42">(AD36/N36)*10</f>
        <v>2.636185248697493</v>
      </c>
      <c r="AT36" s="52">
        <f t="shared" ref="AT36" si="43">IF(AS36="","",(AS36-AR36)/AR36)</f>
        <v>-7.7500982533357604E-2</v>
      </c>
      <c r="AW36" s="105"/>
    </row>
    <row r="37" spans="1:49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19">
        <v>120799.48999999998</v>
      </c>
      <c r="O37" s="52">
        <f t="shared" si="28"/>
        <v>-5.1625993314091109E-2</v>
      </c>
      <c r="Q37" s="109" t="s">
        <v>81</v>
      </c>
      <c r="R37" s="19">
        <v>36869.314999999995</v>
      </c>
      <c r="S37" s="154">
        <v>38144.778000000013</v>
      </c>
      <c r="T37" s="154">
        <v>35747.971000000005</v>
      </c>
      <c r="U37" s="154">
        <v>35405.063999999991</v>
      </c>
      <c r="V37" s="154">
        <v>39468.506000000016</v>
      </c>
      <c r="W37" s="154">
        <v>36656.012999999941</v>
      </c>
      <c r="X37" s="154">
        <v>39730.441999999974</v>
      </c>
      <c r="Y37" s="154">
        <v>38905.268000000018</v>
      </c>
      <c r="Z37" s="154">
        <v>37110.972999999998</v>
      </c>
      <c r="AA37" s="154">
        <v>44437.182000000023</v>
      </c>
      <c r="AB37" s="154">
        <v>35516.305999999968</v>
      </c>
      <c r="AC37" s="154">
        <v>38379.319000000003</v>
      </c>
      <c r="AD37" s="119">
        <v>36943.135999999999</v>
      </c>
      <c r="AE37" s="52">
        <f t="shared" si="29"/>
        <v>-3.7420752567287718E-2</v>
      </c>
      <c r="AG37" s="198">
        <f t="shared" si="26"/>
        <v>2.6609147163514684</v>
      </c>
      <c r="AH37" s="157">
        <f t="shared" si="26"/>
        <v>2.4477706740286518</v>
      </c>
      <c r="AI37" s="157">
        <f t="shared" si="26"/>
        <v>2.1417496349682335</v>
      </c>
      <c r="AJ37" s="157">
        <f t="shared" si="26"/>
        <v>2.5106144445623939</v>
      </c>
      <c r="AK37" s="157">
        <f t="shared" si="26"/>
        <v>3.1842521435822113</v>
      </c>
      <c r="AL37" s="157">
        <f t="shared" si="26"/>
        <v>3.3649454435831103</v>
      </c>
      <c r="AM37" s="157">
        <f t="shared" si="26"/>
        <v>2.7034880868546924</v>
      </c>
      <c r="AN37" s="157">
        <f t="shared" si="26"/>
        <v>2.6358170139749189</v>
      </c>
      <c r="AO37" s="157">
        <f t="shared" si="26"/>
        <v>3.1656773651131371</v>
      </c>
      <c r="AP37" s="157">
        <f t="shared" si="26"/>
        <v>3.2745226936823624</v>
      </c>
      <c r="AQ37" s="157">
        <f t="shared" si="26"/>
        <v>2.8372562827357921</v>
      </c>
      <c r="AR37" s="157">
        <f t="shared" si="26"/>
        <v>3.0130879305787333</v>
      </c>
      <c r="AS37" s="157">
        <f t="shared" ref="AS37" si="44">(AD37/N37)*10</f>
        <v>3.0582195338738605</v>
      </c>
      <c r="AT37" s="52">
        <f t="shared" ref="AT37" si="45">IF(AS37="","",(AS37-AR37)/AR37)</f>
        <v>1.4978521813818641E-2</v>
      </c>
      <c r="AW37" s="105"/>
    </row>
    <row r="38" spans="1:49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19">
        <v>129756.39999999992</v>
      </c>
      <c r="O38" s="52">
        <f t="shared" si="28"/>
        <v>1.9840199119576754E-2</v>
      </c>
      <c r="Q38" s="109" t="s">
        <v>82</v>
      </c>
      <c r="R38" s="19">
        <v>39727.941999999974</v>
      </c>
      <c r="S38" s="154">
        <v>40734.826999999983</v>
      </c>
      <c r="T38" s="154">
        <v>48266.111999999994</v>
      </c>
      <c r="U38" s="154">
        <v>48573.176999999916</v>
      </c>
      <c r="V38" s="154">
        <v>47199.009999999987</v>
      </c>
      <c r="W38" s="154">
        <v>49361.275999999947</v>
      </c>
      <c r="X38" s="154">
        <v>45412.628000000033</v>
      </c>
      <c r="Y38" s="154">
        <v>51801.627999999968</v>
      </c>
      <c r="Z38" s="154">
        <v>54582.834000000003</v>
      </c>
      <c r="AA38" s="154">
        <v>54939.106999999975</v>
      </c>
      <c r="AB38" s="154">
        <v>39610.614999999998</v>
      </c>
      <c r="AC38" s="154">
        <v>40227.44400000004</v>
      </c>
      <c r="AD38" s="119">
        <v>40831.60300000001</v>
      </c>
      <c r="AE38" s="52">
        <f t="shared" si="29"/>
        <v>1.5018577864404459E-2</v>
      </c>
      <c r="AG38" s="198">
        <f t="shared" si="26"/>
        <v>3.2539314368583776</v>
      </c>
      <c r="AH38" s="157">
        <f t="shared" si="26"/>
        <v>3.1337083285605001</v>
      </c>
      <c r="AI38" s="157">
        <f t="shared" si="26"/>
        <v>2.2562326611474677</v>
      </c>
      <c r="AJ38" s="157">
        <f t="shared" si="26"/>
        <v>3.3901116276712977</v>
      </c>
      <c r="AK38" s="157">
        <f t="shared" si="26"/>
        <v>3.3140091652530894</v>
      </c>
      <c r="AL38" s="157">
        <f t="shared" si="26"/>
        <v>3.4292885910740196</v>
      </c>
      <c r="AM38" s="157">
        <f t="shared" si="26"/>
        <v>3.2799387414257781</v>
      </c>
      <c r="AN38" s="157">
        <f t="shared" si="26"/>
        <v>3.0212068642228891</v>
      </c>
      <c r="AO38" s="157">
        <f t="shared" si="26"/>
        <v>3.2532448061198354</v>
      </c>
      <c r="AP38" s="157">
        <f t="shared" si="26"/>
        <v>3.4008016340950329</v>
      </c>
      <c r="AQ38" s="157">
        <f t="shared" si="26"/>
        <v>3.1623807399392989</v>
      </c>
      <c r="AR38" s="157">
        <f t="shared" si="26"/>
        <v>3.1617372629813776</v>
      </c>
      <c r="AS38" s="157">
        <f t="shared" ref="AS38" si="46">(AD38/N38)*10</f>
        <v>3.1467891371832168</v>
      </c>
      <c r="AT38" s="52">
        <f t="shared" ref="AT38" si="47">IF(AS38="","",(AS38-AR38)/AR38)</f>
        <v>-4.7278203578703815E-3</v>
      </c>
      <c r="AW38" s="105"/>
    </row>
    <row r="39" spans="1:49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19">
        <v>157629.43999999989</v>
      </c>
      <c r="O39" s="52">
        <f t="shared" si="28"/>
        <v>2.4486703560797424E-2</v>
      </c>
      <c r="Q39" s="109" t="s">
        <v>83</v>
      </c>
      <c r="R39" s="19">
        <v>50334.872000000032</v>
      </c>
      <c r="S39" s="154">
        <v>48986.57900000002</v>
      </c>
      <c r="T39" s="154">
        <v>51362.042000000016</v>
      </c>
      <c r="U39" s="154">
        <v>51289.855999999963</v>
      </c>
      <c r="V39" s="154">
        <v>48284.936000000031</v>
      </c>
      <c r="W39" s="154">
        <v>53105.856999999989</v>
      </c>
      <c r="X39" s="154">
        <v>59549.020999999986</v>
      </c>
      <c r="Y39" s="154">
        <v>59908.970000000067</v>
      </c>
      <c r="Z39" s="154">
        <v>53697.078000000001</v>
      </c>
      <c r="AA39" s="154">
        <v>48381.740000000013</v>
      </c>
      <c r="AB39" s="154">
        <v>43825.39899999999</v>
      </c>
      <c r="AC39" s="154">
        <v>46964.612000000016</v>
      </c>
      <c r="AD39" s="119">
        <v>47293.777000000009</v>
      </c>
      <c r="AE39" s="52">
        <f t="shared" si="29"/>
        <v>7.0087878081478349E-3</v>
      </c>
      <c r="AG39" s="198">
        <f t="shared" si="26"/>
        <v>3.2414904621629503</v>
      </c>
      <c r="AH39" s="157">
        <f t="shared" si="26"/>
        <v>2.5668080317411479</v>
      </c>
      <c r="AI39" s="157">
        <f t="shared" ref="AI39:AQ41" si="48">IF(T39="","",(T39/D39)*10)</f>
        <v>3.1227660965473962</v>
      </c>
      <c r="AJ39" s="157">
        <f t="shared" si="48"/>
        <v>3.2923693141074821</v>
      </c>
      <c r="AK39" s="157">
        <f t="shared" si="48"/>
        <v>3.4202920027254784</v>
      </c>
      <c r="AL39" s="157">
        <f t="shared" si="48"/>
        <v>3.4483133730908344</v>
      </c>
      <c r="AM39" s="157">
        <f t="shared" si="48"/>
        <v>3.0834533940913951</v>
      </c>
      <c r="AN39" s="157">
        <f t="shared" si="48"/>
        <v>2.9683270442133765</v>
      </c>
      <c r="AO39" s="157">
        <f t="shared" si="48"/>
        <v>3.3181225695901304</v>
      </c>
      <c r="AP39" s="157">
        <f t="shared" si="48"/>
        <v>3.2080125021789963</v>
      </c>
      <c r="AQ39" s="157">
        <f t="shared" si="48"/>
        <v>3.0872727608300847</v>
      </c>
      <c r="AR39" s="157">
        <f>IF(AC39="","",(AC39/M39)*10)</f>
        <v>3.0523879633076105</v>
      </c>
      <c r="AS39" s="157">
        <f t="shared" ref="AS39" si="49">(AD39/N39)*10</f>
        <v>3.0003137104337894</v>
      </c>
      <c r="AT39" s="52">
        <f t="shared" ref="AT39" si="50">IF(AS39="","",(AS39-AR39)/AR39)</f>
        <v>-1.706016846475596E-2</v>
      </c>
      <c r="AW39" s="105"/>
    </row>
    <row r="40" spans="1:49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19"/>
      <c r="O40" s="52" t="str">
        <f t="shared" si="28"/>
        <v/>
      </c>
      <c r="Q40" s="110" t="s">
        <v>84</v>
      </c>
      <c r="R40" s="19">
        <v>35379.044000000002</v>
      </c>
      <c r="S40" s="154">
        <v>37144.067999999992</v>
      </c>
      <c r="T40" s="154">
        <v>37986.12000000001</v>
      </c>
      <c r="U40" s="154">
        <v>33420.183999999987</v>
      </c>
      <c r="V40" s="154">
        <v>33733.983000000022</v>
      </c>
      <c r="W40" s="154">
        <v>36039.897999999965</v>
      </c>
      <c r="X40" s="154">
        <v>34055.992000000013</v>
      </c>
      <c r="Y40" s="154">
        <v>36034.477999999988</v>
      </c>
      <c r="Z40" s="154">
        <v>35921.741999999998</v>
      </c>
      <c r="AA40" s="154">
        <v>37043.72399999998</v>
      </c>
      <c r="AB40" s="154">
        <v>32897.341999999997</v>
      </c>
      <c r="AC40" s="154">
        <v>33474.04300000002</v>
      </c>
      <c r="AD40" s="119"/>
      <c r="AE40" s="52" t="str">
        <f t="shared" si="29"/>
        <v/>
      </c>
      <c r="AG40" s="198">
        <f t="shared" si="26"/>
        <v>2.3641849315690981</v>
      </c>
      <c r="AH40" s="157">
        <f t="shared" si="26"/>
        <v>2.3331363931299971</v>
      </c>
      <c r="AI40" s="157">
        <f t="shared" si="48"/>
        <v>1.8672394304510065</v>
      </c>
      <c r="AJ40" s="157">
        <f t="shared" si="48"/>
        <v>3.0775081161693092</v>
      </c>
      <c r="AK40" s="157">
        <f t="shared" si="48"/>
        <v>3.1734234355002373</v>
      </c>
      <c r="AL40" s="157">
        <f t="shared" si="48"/>
        <v>3.0922544640903604</v>
      </c>
      <c r="AM40" s="157">
        <f t="shared" si="48"/>
        <v>2.9933333802103839</v>
      </c>
      <c r="AN40" s="157">
        <f t="shared" si="48"/>
        <v>2.4409599211403106</v>
      </c>
      <c r="AO40" s="157">
        <f t="shared" si="48"/>
        <v>3.0553693343062638</v>
      </c>
      <c r="AP40" s="157">
        <f t="shared" si="48"/>
        <v>2.9890526462560034</v>
      </c>
      <c r="AQ40" s="157">
        <f t="shared" si="48"/>
        <v>3.0440906927318663</v>
      </c>
      <c r="AR40" s="157">
        <f>IF(AC40="","",(AC40/M40)*10)</f>
        <v>2.8814276072156284</v>
      </c>
      <c r="AS40" s="157"/>
      <c r="AT40" s="52"/>
      <c r="AW40" s="105"/>
    </row>
    <row r="41" spans="1:49" ht="20.100000000000001" customHeight="1" thickBot="1" x14ac:dyDescent="0.3">
      <c r="A41" s="35" t="str">
        <f>A19</f>
        <v>jan-nov</v>
      </c>
      <c r="B41" s="167">
        <f>SUM(B29:B39)</f>
        <v>1347313.5</v>
      </c>
      <c r="C41" s="168">
        <f t="shared" ref="C41:N41" si="51">SUM(C29:C39)</f>
        <v>1522630.31</v>
      </c>
      <c r="D41" s="168">
        <f t="shared" si="51"/>
        <v>1663236.8999999994</v>
      </c>
      <c r="E41" s="168">
        <f t="shared" si="51"/>
        <v>1529456.7699999998</v>
      </c>
      <c r="F41" s="168">
        <f t="shared" si="51"/>
        <v>1278189.1899999997</v>
      </c>
      <c r="G41" s="168">
        <f t="shared" si="51"/>
        <v>1285973.0799999996</v>
      </c>
      <c r="H41" s="168">
        <f t="shared" si="51"/>
        <v>1533012.6400000001</v>
      </c>
      <c r="I41" s="168">
        <f t="shared" si="51"/>
        <v>1531005.3800000001</v>
      </c>
      <c r="J41" s="168">
        <f t="shared" si="51"/>
        <v>1563939.63</v>
      </c>
      <c r="K41" s="168">
        <f t="shared" si="51"/>
        <v>1444038.4599999993</v>
      </c>
      <c r="L41" s="168">
        <f t="shared" si="51"/>
        <v>1303677.7399999995</v>
      </c>
      <c r="M41" s="168">
        <f t="shared" si="51"/>
        <v>1392555.6499999997</v>
      </c>
      <c r="N41" s="169">
        <f t="shared" si="51"/>
        <v>1385234.2499999995</v>
      </c>
      <c r="O41" s="61">
        <f t="shared" si="28"/>
        <v>-5.257527769177585E-3</v>
      </c>
      <c r="Q41" s="109"/>
      <c r="R41" s="167">
        <f>SUM(R29:R39)</f>
        <v>350777.60799999995</v>
      </c>
      <c r="S41" s="167">
        <f t="shared" ref="S41:AD41" si="52">SUM(S29:S39)</f>
        <v>353843.50400000007</v>
      </c>
      <c r="T41" s="167">
        <f t="shared" si="52"/>
        <v>368076.97400000005</v>
      </c>
      <c r="U41" s="167">
        <f t="shared" si="52"/>
        <v>374177.86999999982</v>
      </c>
      <c r="V41" s="167">
        <f t="shared" si="52"/>
        <v>373219.1860000001</v>
      </c>
      <c r="W41" s="167">
        <f t="shared" si="52"/>
        <v>385847.49299999978</v>
      </c>
      <c r="X41" s="167">
        <f t="shared" si="52"/>
        <v>397208.80899999995</v>
      </c>
      <c r="Y41" s="167">
        <f t="shared" si="52"/>
        <v>406329.97399999999</v>
      </c>
      <c r="Z41" s="167">
        <f t="shared" si="52"/>
        <v>418280.353</v>
      </c>
      <c r="AA41" s="167">
        <f t="shared" si="52"/>
        <v>417886.22799999994</v>
      </c>
      <c r="AB41" s="167">
        <f t="shared" si="52"/>
        <v>361056.79999999993</v>
      </c>
      <c r="AC41" s="167">
        <f t="shared" si="52"/>
        <v>396171.84700000013</v>
      </c>
      <c r="AD41" s="167">
        <f t="shared" si="52"/>
        <v>387545.06400000013</v>
      </c>
      <c r="AE41" s="57">
        <f t="shared" si="29"/>
        <v>-2.1775355985858311E-2</v>
      </c>
      <c r="AG41" s="199">
        <f t="shared" si="26"/>
        <v>2.6035336838827785</v>
      </c>
      <c r="AH41" s="173">
        <f t="shared" si="26"/>
        <v>2.3238963632610208</v>
      </c>
      <c r="AI41" s="173">
        <f t="shared" si="48"/>
        <v>2.2130159209430729</v>
      </c>
      <c r="AJ41" s="173">
        <f t="shared" si="48"/>
        <v>2.4464756202295268</v>
      </c>
      <c r="AK41" s="173">
        <f t="shared" si="48"/>
        <v>2.919905667485736</v>
      </c>
      <c r="AL41" s="173">
        <f t="shared" si="48"/>
        <v>3.0004321163550323</v>
      </c>
      <c r="AM41" s="173">
        <f t="shared" si="48"/>
        <v>2.5910341417667624</v>
      </c>
      <c r="AN41" s="173">
        <f t="shared" si="48"/>
        <v>2.6540074862441045</v>
      </c>
      <c r="AO41" s="173">
        <f t="shared" si="48"/>
        <v>2.6745300456386545</v>
      </c>
      <c r="AP41" s="173">
        <f t="shared" si="48"/>
        <v>2.8938718709749613</v>
      </c>
      <c r="AQ41" s="173">
        <f t="shared" si="48"/>
        <v>2.7695249287603856</v>
      </c>
      <c r="AR41" s="173">
        <f>IF(AC41="","",(AC41/M41)*10)</f>
        <v>2.8449264989876721</v>
      </c>
      <c r="AS41" s="173">
        <f>IF(AD41="","",(AD41/N41)*10)</f>
        <v>2.79768612420607</v>
      </c>
      <c r="AT41" s="61">
        <f t="shared" ref="AT41:AT42" si="53">IF(AS41="","",(AS41-AR41)/AR41)</f>
        <v>-1.660513014955289E-2</v>
      </c>
      <c r="AW41" s="105"/>
    </row>
    <row r="42" spans="1:49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M42" si="54">SUM(E29:E31)</f>
        <v>397992.19999999995</v>
      </c>
      <c r="F42" s="154">
        <f t="shared" si="54"/>
        <v>320914.02999999997</v>
      </c>
      <c r="G42" s="154">
        <f t="shared" si="54"/>
        <v>319240.09999999998</v>
      </c>
      <c r="H42" s="154">
        <f t="shared" si="54"/>
        <v>375788.15999999986</v>
      </c>
      <c r="I42" s="154">
        <f t="shared" si="54"/>
        <v>329821.17</v>
      </c>
      <c r="J42" s="154">
        <f t="shared" si="54"/>
        <v>409296.98</v>
      </c>
      <c r="K42" s="154">
        <f t="shared" si="54"/>
        <v>362582.60999999987</v>
      </c>
      <c r="L42" s="154">
        <f t="shared" si="54"/>
        <v>323969.94999999995</v>
      </c>
      <c r="M42" s="154">
        <f t="shared" si="54"/>
        <v>371518.00999999989</v>
      </c>
      <c r="N42" s="154">
        <f t="shared" ref="N42" si="55">SUM(N29:N31)</f>
        <v>348571.84999999986</v>
      </c>
      <c r="O42" s="61">
        <f t="shared" si="28"/>
        <v>-6.1763250723699877E-2</v>
      </c>
      <c r="Q42" s="108" t="s">
        <v>85</v>
      </c>
      <c r="R42" s="19">
        <f>SUM(R29:R31)</f>
        <v>82216.569999999963</v>
      </c>
      <c r="S42" s="154">
        <f>SUM(S29:S31)</f>
        <v>78766.856</v>
      </c>
      <c r="T42" s="154">
        <f>SUM(T29:T31)</f>
        <v>86315.356999999989</v>
      </c>
      <c r="U42" s="154">
        <f t="shared" ref="U42:AC42" si="56">SUM(U29:U31)</f>
        <v>84446.709999999992</v>
      </c>
      <c r="V42" s="154">
        <f t="shared" si="56"/>
        <v>88812.746000000028</v>
      </c>
      <c r="W42" s="154">
        <f t="shared" si="56"/>
        <v>88470.203999999969</v>
      </c>
      <c r="X42" s="154">
        <f t="shared" si="56"/>
        <v>91011.791000000027</v>
      </c>
      <c r="Y42" s="154">
        <f t="shared" si="56"/>
        <v>89366.013999999952</v>
      </c>
      <c r="Z42" s="154">
        <f t="shared" si="56"/>
        <v>99643.168000000005</v>
      </c>
      <c r="AA42" s="154">
        <f t="shared" si="56"/>
        <v>99340.117999999988</v>
      </c>
      <c r="AB42" s="154">
        <f t="shared" si="56"/>
        <v>86053.720000000016</v>
      </c>
      <c r="AC42" s="154">
        <f t="shared" si="56"/>
        <v>101509.05600000001</v>
      </c>
      <c r="AD42" s="154">
        <f t="shared" ref="AD42" si="57">SUM(AD29:AD31)</f>
        <v>97446.615000000049</v>
      </c>
      <c r="AE42" s="52">
        <f t="shared" si="29"/>
        <v>-4.0020478566956251E-2</v>
      </c>
      <c r="AG42" s="197">
        <f t="shared" si="26"/>
        <v>2.4364590200545351</v>
      </c>
      <c r="AH42" s="156">
        <f t="shared" si="26"/>
        <v>2.3667894900255999</v>
      </c>
      <c r="AI42" s="156">
        <f t="shared" si="26"/>
        <v>1.9850252923809542</v>
      </c>
      <c r="AJ42" s="156">
        <f t="shared" si="26"/>
        <v>2.1218182165379122</v>
      </c>
      <c r="AK42" s="156">
        <f t="shared" si="26"/>
        <v>2.7674934000236773</v>
      </c>
      <c r="AL42" s="156">
        <f t="shared" si="26"/>
        <v>2.7712747865947911</v>
      </c>
      <c r="AM42" s="156">
        <f t="shared" si="26"/>
        <v>2.4218908599994227</v>
      </c>
      <c r="AN42" s="156">
        <f t="shared" si="26"/>
        <v>2.7095293488892769</v>
      </c>
      <c r="AO42" s="156">
        <f t="shared" si="26"/>
        <v>2.4344955587016552</v>
      </c>
      <c r="AP42" s="156">
        <f t="shared" si="26"/>
        <v>2.7397926778672597</v>
      </c>
      <c r="AQ42" s="156">
        <f t="shared" si="26"/>
        <v>2.6562253690504329</v>
      </c>
      <c r="AR42" s="156">
        <f t="shared" si="26"/>
        <v>2.7322782009948869</v>
      </c>
      <c r="AS42" s="156">
        <f t="shared" si="26"/>
        <v>2.7955962307340676</v>
      </c>
      <c r="AT42" s="61">
        <f t="shared" si="53"/>
        <v>2.3174078582526871E-2</v>
      </c>
      <c r="AW42" s="105"/>
    </row>
    <row r="43" spans="1:49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M43" si="58">SUM(E32:E34)</f>
        <v>452362.07000000007</v>
      </c>
      <c r="F43" s="154">
        <f t="shared" si="58"/>
        <v>346745.78999999992</v>
      </c>
      <c r="G43" s="154">
        <f t="shared" si="58"/>
        <v>356512.32999999996</v>
      </c>
      <c r="H43" s="154">
        <f t="shared" si="58"/>
        <v>427716.65999999992</v>
      </c>
      <c r="I43" s="154">
        <f t="shared" si="58"/>
        <v>426590.23</v>
      </c>
      <c r="J43" s="154">
        <f t="shared" si="58"/>
        <v>454858.03</v>
      </c>
      <c r="K43" s="154">
        <f t="shared" si="58"/>
        <v>390784.71999999991</v>
      </c>
      <c r="L43" s="154">
        <f t="shared" si="58"/>
        <v>348578.50999999989</v>
      </c>
      <c r="M43" s="154">
        <f t="shared" si="58"/>
        <v>402799.82999999984</v>
      </c>
      <c r="N43" s="154">
        <f t="shared" ref="N43" si="59">SUM(N32:N34)</f>
        <v>386193.45999999979</v>
      </c>
      <c r="O43" s="52">
        <f t="shared" si="28"/>
        <v>-4.1227351064175126E-2</v>
      </c>
      <c r="Q43" s="109" t="s">
        <v>86</v>
      </c>
      <c r="R43" s="19">
        <f>SUM(R32:R34)</f>
        <v>86998.260999999969</v>
      </c>
      <c r="S43" s="154">
        <f>SUM(S32:S34)</f>
        <v>91054.148000000016</v>
      </c>
      <c r="T43" s="154">
        <f>SUM(T32:T34)</f>
        <v>86989.97</v>
      </c>
      <c r="U43" s="154">
        <f t="shared" ref="U43:AC43" si="60">SUM(U32:U34)</f>
        <v>94857.412999999986</v>
      </c>
      <c r="V43" s="154">
        <f t="shared" si="60"/>
        <v>91989.164000000033</v>
      </c>
      <c r="W43" s="154">
        <f t="shared" si="60"/>
        <v>97881.056000000011</v>
      </c>
      <c r="X43" s="154">
        <f t="shared" si="60"/>
        <v>97771.116999999969</v>
      </c>
      <c r="Y43" s="154">
        <f t="shared" si="60"/>
        <v>103996.73799999995</v>
      </c>
      <c r="Z43" s="154">
        <f t="shared" si="60"/>
        <v>107258.03199999998</v>
      </c>
      <c r="AA43" s="154">
        <f t="shared" si="60"/>
        <v>100592.079</v>
      </c>
      <c r="AB43" s="154">
        <f t="shared" si="60"/>
        <v>90380.885999999999</v>
      </c>
      <c r="AC43" s="154">
        <f t="shared" si="60"/>
        <v>108425.69100000005</v>
      </c>
      <c r="AD43" s="154">
        <f t="shared" ref="AD43" si="61">SUM(AD32:AD34)</f>
        <v>101843.8700000001</v>
      </c>
      <c r="AE43" s="52">
        <f t="shared" si="29"/>
        <v>-6.0703519058042707E-2</v>
      </c>
      <c r="AG43" s="198">
        <f t="shared" si="26"/>
        <v>2.2750732862824821</v>
      </c>
      <c r="AH43" s="157">
        <f t="shared" si="26"/>
        <v>1.9521934010893327</v>
      </c>
      <c r="AI43" s="157">
        <f t="shared" si="26"/>
        <v>2.0898434558003469</v>
      </c>
      <c r="AJ43" s="157">
        <f t="shared" si="26"/>
        <v>2.0969356029341712</v>
      </c>
      <c r="AK43" s="157">
        <f t="shared" si="26"/>
        <v>2.6529280715996597</v>
      </c>
      <c r="AL43" s="157">
        <f t="shared" si="26"/>
        <v>2.7455167118623924</v>
      </c>
      <c r="AM43" s="157">
        <f t="shared" si="26"/>
        <v>2.2858851698692302</v>
      </c>
      <c r="AN43" s="157">
        <f t="shared" si="26"/>
        <v>2.4378602857360319</v>
      </c>
      <c r="AO43" s="157">
        <f t="shared" si="26"/>
        <v>2.3580551496474618</v>
      </c>
      <c r="AP43" s="157">
        <f t="shared" si="26"/>
        <v>2.5741047142273121</v>
      </c>
      <c r="AQ43" s="157">
        <f t="shared" si="26"/>
        <v>2.5928415954270969</v>
      </c>
      <c r="AR43" s="157">
        <f t="shared" si="26"/>
        <v>2.6918008133220934</v>
      </c>
      <c r="AS43" s="157">
        <f t="shared" si="26"/>
        <v>2.6371205250342706</v>
      </c>
      <c r="AT43" s="52">
        <f>IF(AS43="","",(AS43-AR43)/AR43)</f>
        <v>-2.0313645800685735E-2</v>
      </c>
      <c r="AW43" s="105"/>
    </row>
    <row r="44" spans="1:49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M44" si="62">SUM(E35:E37)</f>
        <v>380039.47999999986</v>
      </c>
      <c r="F44" s="154">
        <f t="shared" si="62"/>
        <v>326934.71000000002</v>
      </c>
      <c r="G44" s="154">
        <f t="shared" si="62"/>
        <v>312275.05999999988</v>
      </c>
      <c r="H44" s="154">
        <f t="shared" si="62"/>
        <v>397927.66000000009</v>
      </c>
      <c r="I44" s="154">
        <f t="shared" si="62"/>
        <v>401306.53999999992</v>
      </c>
      <c r="J44" s="154">
        <f t="shared" si="62"/>
        <v>370175.25</v>
      </c>
      <c r="K44" s="154">
        <f t="shared" si="62"/>
        <v>378308.29999999981</v>
      </c>
      <c r="L44" s="154">
        <f t="shared" si="62"/>
        <v>363918.54</v>
      </c>
      <c r="M44" s="154">
        <f t="shared" si="62"/>
        <v>337143.84999999986</v>
      </c>
      <c r="N44" s="154">
        <f t="shared" ref="N44" si="63">SUM(N35:N37)</f>
        <v>363083.1</v>
      </c>
      <c r="O44" s="52">
        <f t="shared" si="28"/>
        <v>7.6938226813273114E-2</v>
      </c>
      <c r="Q44" s="109" t="s">
        <v>87</v>
      </c>
      <c r="R44" s="19">
        <f>SUM(R35:R37)</f>
        <v>91499.962999999989</v>
      </c>
      <c r="S44" s="154">
        <f>SUM(S35:S37)</f>
        <v>94301.094000000012</v>
      </c>
      <c r="T44" s="154">
        <f>SUM(T35:T37)</f>
        <v>95143.493000000002</v>
      </c>
      <c r="U44" s="154">
        <f t="shared" ref="U44:AC44" si="64">SUM(U35:U37)</f>
        <v>95010.713999999993</v>
      </c>
      <c r="V44" s="154">
        <f t="shared" si="64"/>
        <v>96933.330000000016</v>
      </c>
      <c r="W44" s="154">
        <f t="shared" si="64"/>
        <v>97029.099999999919</v>
      </c>
      <c r="X44" s="154">
        <f t="shared" si="64"/>
        <v>103464.25199999993</v>
      </c>
      <c r="Y44" s="154">
        <f t="shared" si="64"/>
        <v>101256.62400000007</v>
      </c>
      <c r="Z44" s="154">
        <f t="shared" si="64"/>
        <v>103099.24100000001</v>
      </c>
      <c r="AA44" s="154">
        <f t="shared" si="64"/>
        <v>114633.18400000001</v>
      </c>
      <c r="AB44" s="154">
        <f t="shared" si="64"/>
        <v>101186.17999999993</v>
      </c>
      <c r="AC44" s="154">
        <f t="shared" si="64"/>
        <v>99045.043999999994</v>
      </c>
      <c r="AD44" s="154">
        <f t="shared" ref="AD44" si="65">SUM(AD35:AD37)</f>
        <v>100129.19899999996</v>
      </c>
      <c r="AE44" s="52">
        <f t="shared" si="29"/>
        <v>1.0946080250112967E-2</v>
      </c>
      <c r="AG44" s="198">
        <f t="shared" si="26"/>
        <v>2.613554504687233</v>
      </c>
      <c r="AH44" s="157">
        <f t="shared" si="26"/>
        <v>2.3424497621770386</v>
      </c>
      <c r="AI44" s="157">
        <f t="shared" si="26"/>
        <v>2.1934914163029777</v>
      </c>
      <c r="AJ44" s="157">
        <f t="shared" si="26"/>
        <v>2.5000222082189993</v>
      </c>
      <c r="AK44" s="157">
        <f t="shared" si="26"/>
        <v>2.9649140037776966</v>
      </c>
      <c r="AL44" s="157">
        <f t="shared" si="26"/>
        <v>3.1071677642140223</v>
      </c>
      <c r="AM44" s="157">
        <f t="shared" si="26"/>
        <v>2.6000769084511473</v>
      </c>
      <c r="AN44" s="157">
        <f t="shared" si="26"/>
        <v>2.5231740305054604</v>
      </c>
      <c r="AO44" s="157">
        <f t="shared" si="26"/>
        <v>2.7851467919586739</v>
      </c>
      <c r="AP44" s="157">
        <f t="shared" si="26"/>
        <v>3.0301524973150222</v>
      </c>
      <c r="AQ44" s="157">
        <f t="shared" si="26"/>
        <v>2.780462352921067</v>
      </c>
      <c r="AR44" s="157">
        <f t="shared" si="26"/>
        <v>2.9377680773355359</v>
      </c>
      <c r="AS44" s="157">
        <f t="shared" si="26"/>
        <v>2.7577488183834493</v>
      </c>
      <c r="AT44" s="52">
        <f>IF(AS44="","",(AS44-AR44)/AR44)</f>
        <v>-6.1277559770939592E-2</v>
      </c>
      <c r="AW44" s="105"/>
    </row>
    <row r="45" spans="1:49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66">IF(E40="","",SUM(E38:E40))</f>
        <v>407657.96999999974</v>
      </c>
      <c r="F45" s="155">
        <f t="shared" si="66"/>
        <v>389896.20999999979</v>
      </c>
      <c r="G45" s="155">
        <f t="shared" si="66"/>
        <v>414494.53</v>
      </c>
      <c r="H45" s="155">
        <f t="shared" si="66"/>
        <v>445352.96000000014</v>
      </c>
      <c r="I45" s="155">
        <f t="shared" si="66"/>
        <v>520911.64999999973</v>
      </c>
      <c r="J45" s="155">
        <f t="shared" si="66"/>
        <v>447178.6</v>
      </c>
      <c r="K45" s="155">
        <f t="shared" si="66"/>
        <v>436294.14999999967</v>
      </c>
      <c r="L45" s="155">
        <f t="shared" si="66"/>
        <v>375280.25999999972</v>
      </c>
      <c r="M45" s="155">
        <f>SUM(M38:M40)</f>
        <v>397265.69</v>
      </c>
      <c r="N45" s="155">
        <f>SUM(N38:N40)</f>
        <v>287385.83999999979</v>
      </c>
      <c r="O45" s="55">
        <f t="shared" si="28"/>
        <v>-0.27659033429239815</v>
      </c>
      <c r="Q45" s="110" t="s">
        <v>88</v>
      </c>
      <c r="R45" s="21">
        <f>SUM(R38:R40)</f>
        <v>125441.85800000001</v>
      </c>
      <c r="S45" s="155">
        <f>SUM(S38:S40)</f>
        <v>126865.47399999999</v>
      </c>
      <c r="T45" s="155">
        <f>IF(T40="","",SUM(T38:T40))</f>
        <v>137614.27400000003</v>
      </c>
      <c r="U45" s="155">
        <f t="shared" ref="U45:AB45" si="67">IF(U40="","",SUM(U38:U40))</f>
        <v>133283.21699999986</v>
      </c>
      <c r="V45" s="155">
        <f t="shared" si="67"/>
        <v>129217.92900000005</v>
      </c>
      <c r="W45" s="155">
        <f t="shared" si="67"/>
        <v>138507.0309999999</v>
      </c>
      <c r="X45" s="155">
        <f t="shared" si="67"/>
        <v>139017.64100000003</v>
      </c>
      <c r="Y45" s="155">
        <f t="shared" si="67"/>
        <v>147745.076</v>
      </c>
      <c r="Z45" s="155">
        <f t="shared" si="67"/>
        <v>144201.65400000001</v>
      </c>
      <c r="AA45" s="155">
        <f t="shared" si="67"/>
        <v>140364.57099999997</v>
      </c>
      <c r="AB45" s="155">
        <f t="shared" si="67"/>
        <v>116333.356</v>
      </c>
      <c r="AC45" s="155">
        <f>SUM(AC38:AC40)</f>
        <v>120666.09900000007</v>
      </c>
      <c r="AD45" s="155">
        <f>SUM(AD38:AD40)</f>
        <v>88125.380000000019</v>
      </c>
      <c r="AE45" s="55">
        <f t="shared" si="29"/>
        <v>-0.26967573551872293</v>
      </c>
      <c r="AG45" s="200">
        <f t="shared" ref="AG45:AH45" si="68">(R45/B45)*10</f>
        <v>2.9376034082439215</v>
      </c>
      <c r="AH45" s="158">
        <f t="shared" si="68"/>
        <v>2.642822586054681</v>
      </c>
      <c r="AI45" s="158">
        <f t="shared" ref="AI45:AQ45" si="69">IF(T40="","",(T45/D45)*10)</f>
        <v>2.3651800960558829</v>
      </c>
      <c r="AJ45" s="158">
        <f t="shared" si="69"/>
        <v>3.2694863539648189</v>
      </c>
      <c r="AK45" s="158">
        <f t="shared" si="69"/>
        <v>3.3141622228130947</v>
      </c>
      <c r="AL45" s="158">
        <f t="shared" si="69"/>
        <v>3.3415888745262787</v>
      </c>
      <c r="AM45" s="158">
        <f t="shared" si="69"/>
        <v>3.1215160442629593</v>
      </c>
      <c r="AN45" s="158">
        <f t="shared" si="69"/>
        <v>2.8362789736032989</v>
      </c>
      <c r="AO45" s="158">
        <f t="shared" si="69"/>
        <v>3.2246993483140747</v>
      </c>
      <c r="AP45" s="158">
        <f t="shared" si="69"/>
        <v>3.2172003910664415</v>
      </c>
      <c r="AQ45" s="158">
        <f t="shared" si="69"/>
        <v>3.0999060808580792</v>
      </c>
      <c r="AR45" s="158">
        <f>IF(AC40="","",(AC45/M45)*10)</f>
        <v>3.0374155643795984</v>
      </c>
      <c r="AS45" s="158" t="str">
        <f>IF(AD40="","",(AD45/N45)*10)</f>
        <v/>
      </c>
      <c r="AT45" s="55"/>
      <c r="AW45" s="105"/>
    </row>
    <row r="46" spans="1:49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W46" s="105"/>
    </row>
    <row r="47" spans="1:49" ht="15.75" thickBot="1" x14ac:dyDescent="0.3">
      <c r="O47" s="107" t="s">
        <v>1</v>
      </c>
      <c r="AE47" s="297">
        <v>1000</v>
      </c>
      <c r="AT47" s="297" t="s">
        <v>47</v>
      </c>
      <c r="AW47" s="105"/>
    </row>
    <row r="48" spans="1:49" ht="20.100000000000001" customHeight="1" x14ac:dyDescent="0.25">
      <c r="A48" s="335" t="s">
        <v>15</v>
      </c>
      <c r="B48" s="337" t="s">
        <v>72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2"/>
      <c r="O48" s="333" t="s">
        <v>131</v>
      </c>
      <c r="Q48" s="338" t="s">
        <v>3</v>
      </c>
      <c r="R48" s="330" t="s">
        <v>72</v>
      </c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2"/>
      <c r="AE48" s="333" t="s">
        <v>131</v>
      </c>
      <c r="AG48" s="330" t="s">
        <v>72</v>
      </c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2"/>
      <c r="AT48" s="333" t="str">
        <f>AE48</f>
        <v>D       2022/2021</v>
      </c>
      <c r="AW48" s="105"/>
    </row>
    <row r="49" spans="1:49" ht="20.100000000000001" customHeight="1" thickBot="1" x14ac:dyDescent="0.3">
      <c r="A49" s="336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7">
        <v>2019</v>
      </c>
      <c r="L49" s="267">
        <v>2020</v>
      </c>
      <c r="M49" s="267">
        <v>2021</v>
      </c>
      <c r="N49" s="133">
        <v>2022</v>
      </c>
      <c r="O49" s="334"/>
      <c r="Q49" s="339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4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2017</v>
      </c>
      <c r="AN49" s="135">
        <v>2017</v>
      </c>
      <c r="AO49" s="135">
        <v>2018</v>
      </c>
      <c r="AP49" s="135">
        <v>2019</v>
      </c>
      <c r="AQ49" s="135">
        <v>2020</v>
      </c>
      <c r="AR49" s="135">
        <v>2021</v>
      </c>
      <c r="AS49" s="133">
        <v>2022</v>
      </c>
      <c r="AT49" s="334"/>
      <c r="AW49" s="105"/>
    </row>
    <row r="50" spans="1:49" ht="3" customHeight="1" thickBot="1" x14ac:dyDescent="0.3">
      <c r="A50" s="299" t="s">
        <v>90</v>
      </c>
      <c r="B50" s="298"/>
      <c r="C50" s="298"/>
      <c r="D50" s="298"/>
      <c r="E50" s="298"/>
      <c r="F50" s="298"/>
      <c r="G50" s="298"/>
      <c r="H50" s="298"/>
      <c r="I50" s="298"/>
      <c r="J50" s="303"/>
      <c r="K50" s="298"/>
      <c r="L50" s="298"/>
      <c r="M50" s="298"/>
      <c r="N50" s="298"/>
      <c r="O50" s="300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0"/>
      <c r="AW50" s="105"/>
    </row>
    <row r="51" spans="1:49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112">
        <v>128659.4999999998</v>
      </c>
      <c r="O51" s="61">
        <f>IF(N51="","",(N51-M51)/M51)</f>
        <v>5.7649260571559467E-2</v>
      </c>
      <c r="Q51" s="109" t="s">
        <v>73</v>
      </c>
      <c r="R51" s="115">
        <v>14178.058999999999</v>
      </c>
      <c r="S51" s="153">
        <v>16344.844999999999</v>
      </c>
      <c r="T51" s="153">
        <v>18481.169000000002</v>
      </c>
      <c r="U51" s="153">
        <v>20000.632999999987</v>
      </c>
      <c r="V51" s="153">
        <v>18045.733999999989</v>
      </c>
      <c r="W51" s="153">
        <v>19063.57499999999</v>
      </c>
      <c r="X51" s="153">
        <v>17884.870999999992</v>
      </c>
      <c r="Y51" s="153">
        <v>22256.164000000001</v>
      </c>
      <c r="Z51" s="153">
        <v>22751.996999999999</v>
      </c>
      <c r="AA51" s="153">
        <v>25859.545000000013</v>
      </c>
      <c r="AB51" s="153">
        <v>35304.031000000017</v>
      </c>
      <c r="AC51" s="153">
        <v>29875.058000000012</v>
      </c>
      <c r="AD51" s="112">
        <v>35719.703999999983</v>
      </c>
      <c r="AE51" s="61">
        <f>IF(AD51="","",(AD51-AC51)/AC51)</f>
        <v>0.19563630637972215</v>
      </c>
      <c r="AG51" s="197">
        <f t="shared" ref="AG51:AS66" si="70">(R51/B51)*10</f>
        <v>1.8403950095881081</v>
      </c>
      <c r="AH51" s="156">
        <f t="shared" si="70"/>
        <v>2.1615227579625658</v>
      </c>
      <c r="AI51" s="156">
        <f t="shared" si="70"/>
        <v>1.6233752122420044</v>
      </c>
      <c r="AJ51" s="156">
        <f t="shared" si="70"/>
        <v>2.1365698136809841</v>
      </c>
      <c r="AK51" s="156">
        <f t="shared" si="70"/>
        <v>1.9118665881821473</v>
      </c>
      <c r="AL51" s="156">
        <f t="shared" si="70"/>
        <v>2.084887683249244</v>
      </c>
      <c r="AM51" s="156">
        <f t="shared" si="70"/>
        <v>2.5496644283820684</v>
      </c>
      <c r="AN51" s="156">
        <f t="shared" si="70"/>
        <v>2.3022728777371348</v>
      </c>
      <c r="AO51" s="156">
        <f t="shared" si="70"/>
        <v>2.6245023255663726</v>
      </c>
      <c r="AP51" s="156">
        <f t="shared" si="70"/>
        <v>2.5168305052232003</v>
      </c>
      <c r="AQ51" s="156">
        <f t="shared" si="70"/>
        <v>2.5770024051709339</v>
      </c>
      <c r="AR51" s="156">
        <f t="shared" si="70"/>
        <v>2.4558880613738214</v>
      </c>
      <c r="AS51" s="156">
        <f t="shared" si="70"/>
        <v>2.7762974362561677</v>
      </c>
      <c r="AT51" s="61">
        <f t="shared" ref="AT51" si="71">IF(AS51="","",(AS51-AR51)/AR51)</f>
        <v>0.13046578951286139</v>
      </c>
      <c r="AW51" s="105"/>
    </row>
    <row r="52" spans="1:49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119">
        <v>139222.91999999995</v>
      </c>
      <c r="O52" s="52">
        <f t="shared" ref="O52:O67" si="72">IF(N52="","",(N52-M52)/M52)</f>
        <v>0.12026413281892219</v>
      </c>
      <c r="Q52" s="109" t="s">
        <v>74</v>
      </c>
      <c r="R52" s="117">
        <v>14439.179</v>
      </c>
      <c r="S52" s="154">
        <v>17444.693999999992</v>
      </c>
      <c r="T52" s="154">
        <v>20090.994000000017</v>
      </c>
      <c r="U52" s="154">
        <v>22514.599000000009</v>
      </c>
      <c r="V52" s="154">
        <v>22065.344000000008</v>
      </c>
      <c r="W52" s="154">
        <v>19101.218999999997</v>
      </c>
      <c r="X52" s="154">
        <v>19254.929999999989</v>
      </c>
      <c r="Y52" s="154">
        <v>22517.317999999988</v>
      </c>
      <c r="Z52" s="154">
        <v>25713.953000000001</v>
      </c>
      <c r="AA52" s="154">
        <v>28323.108</v>
      </c>
      <c r="AB52" s="154">
        <v>28077.08600000001</v>
      </c>
      <c r="AC52" s="154">
        <v>31587.513999999974</v>
      </c>
      <c r="AD52" s="119">
        <v>37713.375000000029</v>
      </c>
      <c r="AE52" s="52">
        <f t="shared" ref="AE52:AE67" si="73">IF(AD52="","",(AD52-AC52)/AC52)</f>
        <v>0.19393298883856641</v>
      </c>
      <c r="AG52" s="198">
        <f t="shared" si="70"/>
        <v>1.9828769390109828</v>
      </c>
      <c r="AH52" s="157">
        <f t="shared" si="70"/>
        <v>1.9988227993313985</v>
      </c>
      <c r="AI52" s="157">
        <f t="shared" si="70"/>
        <v>1.9749874173279136</v>
      </c>
      <c r="AJ52" s="157">
        <f t="shared" si="70"/>
        <v>2.0345965286625685</v>
      </c>
      <c r="AK52" s="157">
        <f t="shared" si="70"/>
        <v>2.0060953800975545</v>
      </c>
      <c r="AL52" s="157">
        <f t="shared" si="70"/>
        <v>2.0568406639230217</v>
      </c>
      <c r="AM52" s="157">
        <f t="shared" si="70"/>
        <v>2.6533769046368283</v>
      </c>
      <c r="AN52" s="157">
        <f t="shared" si="70"/>
        <v>2.647838667682183</v>
      </c>
      <c r="AO52" s="157">
        <f t="shared" si="70"/>
        <v>2.631341738074287</v>
      </c>
      <c r="AP52" s="157">
        <f t="shared" si="70"/>
        <v>2.536018842558001</v>
      </c>
      <c r="AQ52" s="157">
        <f t="shared" si="70"/>
        <v>2.4832292547690611</v>
      </c>
      <c r="AR52" s="157">
        <f t="shared" si="70"/>
        <v>2.5417049850064592</v>
      </c>
      <c r="AS52" s="157">
        <f t="shared" ref="AS52" si="74">(AD52/N52)*10</f>
        <v>2.7088481551744525</v>
      </c>
      <c r="AT52" s="52">
        <f t="shared" ref="AT52" si="75">IF(AS52="","",(AS52-AR52)/AR52)</f>
        <v>6.5760255873113668E-2</v>
      </c>
      <c r="AW52" s="105"/>
    </row>
    <row r="53" spans="1:49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119">
        <v>144818.48000000007</v>
      </c>
      <c r="O53" s="52">
        <f t="shared" si="72"/>
        <v>-9.7654812518714579E-2</v>
      </c>
      <c r="Q53" s="109" t="s">
        <v>75</v>
      </c>
      <c r="R53" s="117">
        <v>16992.152000000002</v>
      </c>
      <c r="S53" s="154">
        <v>19273.382000000009</v>
      </c>
      <c r="T53" s="154">
        <v>22749.488000000016</v>
      </c>
      <c r="U53" s="154">
        <v>20836.083999999995</v>
      </c>
      <c r="V53" s="154">
        <v>21337.534000000003</v>
      </c>
      <c r="W53" s="154">
        <v>27425.90399999998</v>
      </c>
      <c r="X53" s="154">
        <v>21464.642000000003</v>
      </c>
      <c r="Y53" s="154">
        <v>29322.409999999974</v>
      </c>
      <c r="Z53" s="154">
        <v>27877.649000000001</v>
      </c>
      <c r="AA53" s="154">
        <v>26138.823000000029</v>
      </c>
      <c r="AB53" s="154">
        <v>35987.321000000011</v>
      </c>
      <c r="AC53" s="154">
        <v>45543.809999999983</v>
      </c>
      <c r="AD53" s="119">
        <v>41273.985000000037</v>
      </c>
      <c r="AE53" s="52">
        <f t="shared" si="73"/>
        <v>-9.3752037872983127E-2</v>
      </c>
      <c r="AG53" s="198">
        <f t="shared" si="70"/>
        <v>2.0077226683000542</v>
      </c>
      <c r="AH53" s="157">
        <f t="shared" si="70"/>
        <v>1.8315235126543004</v>
      </c>
      <c r="AI53" s="157">
        <f t="shared" si="70"/>
        <v>1.8119557041330736</v>
      </c>
      <c r="AJ53" s="157">
        <f t="shared" si="70"/>
        <v>2.0167206334389824</v>
      </c>
      <c r="AK53" s="157">
        <f t="shared" si="70"/>
        <v>1.9826132412987234</v>
      </c>
      <c r="AL53" s="157">
        <f t="shared" si="70"/>
        <v>2.113228319300315</v>
      </c>
      <c r="AM53" s="157">
        <f t="shared" si="70"/>
        <v>2.602660007755369</v>
      </c>
      <c r="AN53" s="157">
        <f t="shared" si="70"/>
        <v>2.6739934021991134</v>
      </c>
      <c r="AO53" s="157">
        <f t="shared" si="70"/>
        <v>2.617554001228326</v>
      </c>
      <c r="AP53" s="157">
        <f t="shared" si="70"/>
        <v>2.609925131515602</v>
      </c>
      <c r="AQ53" s="157">
        <f t="shared" si="70"/>
        <v>2.6161012043466729</v>
      </c>
      <c r="AR53" s="157">
        <f t="shared" si="70"/>
        <v>2.8377757985763976</v>
      </c>
      <c r="AS53" s="157">
        <f t="shared" ref="AS53" si="76">(AD53/N53)*10</f>
        <v>2.8500495931182273</v>
      </c>
      <c r="AT53" s="52">
        <f t="shared" ref="AT53" si="77">IF(AS53="","",(AS53-AR53)/AR53)</f>
        <v>4.3251459639577338E-3</v>
      </c>
      <c r="AW53" s="105"/>
    </row>
    <row r="54" spans="1:49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119">
        <v>130088.77</v>
      </c>
      <c r="O54" s="52">
        <f t="shared" si="72"/>
        <v>-0.14813083377753153</v>
      </c>
      <c r="Q54" s="109" t="s">
        <v>76</v>
      </c>
      <c r="R54" s="117">
        <v>16453.240000000009</v>
      </c>
      <c r="S54" s="154">
        <v>17348.706999999995</v>
      </c>
      <c r="T54" s="154">
        <v>21481.076000000001</v>
      </c>
      <c r="U54" s="154">
        <v>23047.187999999995</v>
      </c>
      <c r="V54" s="154">
        <v>22346.683000000005</v>
      </c>
      <c r="W54" s="154">
        <v>26898.605999999982</v>
      </c>
      <c r="X54" s="154">
        <v>21576.277000000009</v>
      </c>
      <c r="Y54" s="154">
        <v>21389.478000000017</v>
      </c>
      <c r="Z54" s="154">
        <v>27604.588</v>
      </c>
      <c r="AA54" s="154">
        <v>27317.737999999994</v>
      </c>
      <c r="AB54" s="154">
        <v>32348.051999999996</v>
      </c>
      <c r="AC54" s="154">
        <v>41453.064999999973</v>
      </c>
      <c r="AD54" s="119">
        <v>37378.63299999998</v>
      </c>
      <c r="AE54" s="52">
        <f t="shared" si="73"/>
        <v>-9.8290247054107965E-2</v>
      </c>
      <c r="AG54" s="198">
        <f t="shared" si="70"/>
        <v>1.9069227134443323</v>
      </c>
      <c r="AH54" s="157">
        <f t="shared" si="70"/>
        <v>1.915464103514757</v>
      </c>
      <c r="AI54" s="157">
        <f t="shared" si="70"/>
        <v>1.8761332001822941</v>
      </c>
      <c r="AJ54" s="157">
        <f t="shared" si="70"/>
        <v>1.8126793237794652</v>
      </c>
      <c r="AK54" s="157">
        <f t="shared" si="70"/>
        <v>2.2034024597762674</v>
      </c>
      <c r="AL54" s="157">
        <f t="shared" si="70"/>
        <v>1.9447659298682476</v>
      </c>
      <c r="AM54" s="157">
        <f t="shared" si="70"/>
        <v>2.43607496637682</v>
      </c>
      <c r="AN54" s="157">
        <f t="shared" si="70"/>
        <v>2.3737374992869791</v>
      </c>
      <c r="AO54" s="157">
        <f t="shared" si="70"/>
        <v>2.3781815706915439</v>
      </c>
      <c r="AP54" s="157">
        <f t="shared" si="70"/>
        <v>2.4789600355286541</v>
      </c>
      <c r="AQ54" s="157">
        <f t="shared" si="70"/>
        <v>2.7486232264577093</v>
      </c>
      <c r="AR54" s="157">
        <f t="shared" si="70"/>
        <v>2.7144993314116017</v>
      </c>
      <c r="AS54" s="157">
        <f t="shared" ref="AS54" si="78">(AD54/N54)*10</f>
        <v>2.8733174277841185</v>
      </c>
      <c r="AT54" s="52">
        <f t="shared" ref="AT54" si="79">IF(AS54="","",(AS54-AR54)/AR54)</f>
        <v>5.8507325654756276E-2</v>
      </c>
      <c r="AW54" s="105"/>
    </row>
    <row r="55" spans="1:49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119">
        <v>147437.25999999975</v>
      </c>
      <c r="O55" s="52">
        <f t="shared" si="72"/>
        <v>-6.9622483346413716E-2</v>
      </c>
      <c r="Q55" s="109" t="s">
        <v>77</v>
      </c>
      <c r="R55" s="117">
        <v>18200.404999999999</v>
      </c>
      <c r="S55" s="154">
        <v>20446.271000000008</v>
      </c>
      <c r="T55" s="154">
        <v>22726.202999999998</v>
      </c>
      <c r="U55" s="154">
        <v>24859.089999999986</v>
      </c>
      <c r="V55" s="154">
        <v>23995.31</v>
      </c>
      <c r="W55" s="154">
        <v>23727.782000000003</v>
      </c>
      <c r="X55" s="154">
        <v>22966.652000000002</v>
      </c>
      <c r="Y55" s="154">
        <v>30743.068000000036</v>
      </c>
      <c r="Z55" s="154">
        <v>29718.337</v>
      </c>
      <c r="AA55" s="154">
        <v>31960.788000000026</v>
      </c>
      <c r="AB55" s="154">
        <v>29316.248000000011</v>
      </c>
      <c r="AC55" s="154">
        <v>42035.093000000081</v>
      </c>
      <c r="AD55" s="119">
        <v>42309.952000000027</v>
      </c>
      <c r="AE55" s="52">
        <f t="shared" si="73"/>
        <v>6.5387984273032364E-3</v>
      </c>
      <c r="AG55" s="198">
        <f t="shared" si="70"/>
        <v>1.7520340711061637</v>
      </c>
      <c r="AH55" s="157">
        <f t="shared" si="70"/>
        <v>1.7517428736684229</v>
      </c>
      <c r="AI55" s="157">
        <f t="shared" si="70"/>
        <v>1.726322321385233</v>
      </c>
      <c r="AJ55" s="157">
        <f t="shared" si="70"/>
        <v>2.0015272066699175</v>
      </c>
      <c r="AK55" s="157">
        <f t="shared" si="70"/>
        <v>2.0864842867894087</v>
      </c>
      <c r="AL55" s="157">
        <f t="shared" si="70"/>
        <v>2.3291488172697856</v>
      </c>
      <c r="AM55" s="157">
        <f t="shared" si="70"/>
        <v>2.331685483786639</v>
      </c>
      <c r="AN55" s="157">
        <f t="shared" si="70"/>
        <v>2.4456093561553693</v>
      </c>
      <c r="AO55" s="157">
        <f t="shared" si="70"/>
        <v>2.5166896261109475</v>
      </c>
      <c r="AP55" s="157">
        <f t="shared" si="70"/>
        <v>2.3149959655163963</v>
      </c>
      <c r="AQ55" s="157">
        <f t="shared" si="70"/>
        <v>2.5229270215366979</v>
      </c>
      <c r="AR55" s="157">
        <f t="shared" si="70"/>
        <v>2.6525523763560646</v>
      </c>
      <c r="AS55" s="157">
        <f t="shared" ref="AS55" si="80">(AD55/N55)*10</f>
        <v>2.8696919625337651</v>
      </c>
      <c r="AT55" s="52">
        <f t="shared" ref="AT55" si="81">IF(AS55="","",(AS55-AR55)/AR55)</f>
        <v>8.1860621533134587E-2</v>
      </c>
      <c r="AW55" s="105"/>
    </row>
    <row r="56" spans="1:49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119">
        <v>133743.93</v>
      </c>
      <c r="O56" s="52">
        <f t="shared" si="72"/>
        <v>-7.0239551225452015E-2</v>
      </c>
      <c r="Q56" s="109" t="s">
        <v>78</v>
      </c>
      <c r="R56" s="117">
        <v>17415.862000000005</v>
      </c>
      <c r="S56" s="154">
        <v>20004.232999999982</v>
      </c>
      <c r="T56" s="154">
        <v>23077.424999999992</v>
      </c>
      <c r="U56" s="154">
        <v>20396.612000000005</v>
      </c>
      <c r="V56" s="154">
        <v>22655.134000000016</v>
      </c>
      <c r="W56" s="154">
        <v>25022.574999999983</v>
      </c>
      <c r="X56" s="154">
        <v>20750.199000000015</v>
      </c>
      <c r="Y56" s="154">
        <v>28108.851999999995</v>
      </c>
      <c r="Z56" s="154">
        <v>27267.624</v>
      </c>
      <c r="AA56" s="154">
        <v>25611.110000000004</v>
      </c>
      <c r="AB56" s="154">
        <v>32107.317999999985</v>
      </c>
      <c r="AC56" s="154">
        <v>37813.970000000023</v>
      </c>
      <c r="AD56" s="119">
        <v>38237.15100000002</v>
      </c>
      <c r="AE56" s="52">
        <f t="shared" si="73"/>
        <v>1.1191128569679317E-2</v>
      </c>
      <c r="AG56" s="198">
        <f t="shared" si="70"/>
        <v>2.1642824699311363</v>
      </c>
      <c r="AH56" s="157">
        <f t="shared" si="70"/>
        <v>1.6258312843389231</v>
      </c>
      <c r="AI56" s="157">
        <f t="shared" si="70"/>
        <v>1.8444156881700937</v>
      </c>
      <c r="AJ56" s="157">
        <f t="shared" si="70"/>
        <v>2.2679253964330508</v>
      </c>
      <c r="AK56" s="157">
        <f t="shared" si="70"/>
        <v>1.9775145141985686</v>
      </c>
      <c r="AL56" s="157">
        <f t="shared" si="70"/>
        <v>2.2301042720461464</v>
      </c>
      <c r="AM56" s="157">
        <f t="shared" si="70"/>
        <v>2.4649217088977964</v>
      </c>
      <c r="AN56" s="157">
        <f t="shared" si="70"/>
        <v>2.2994092133916011</v>
      </c>
      <c r="AO56" s="157">
        <f t="shared" si="70"/>
        <v>2.5374049995421668</v>
      </c>
      <c r="AP56" s="157">
        <f t="shared" si="70"/>
        <v>2.5635245583717103</v>
      </c>
      <c r="AQ56" s="157">
        <f t="shared" si="70"/>
        <v>2.3079094660369694</v>
      </c>
      <c r="AR56" s="157">
        <f t="shared" si="70"/>
        <v>2.6287498593130412</v>
      </c>
      <c r="AS56" s="157">
        <f t="shared" ref="AS56" si="82">(AD56/N56)*10</f>
        <v>2.858982160910033</v>
      </c>
      <c r="AT56" s="52">
        <f t="shared" ref="AT56" si="83">IF(AS56="","",(AS56-AR56)/AR56)</f>
        <v>8.7582430401787009E-2</v>
      </c>
      <c r="AW56" s="105"/>
    </row>
    <row r="57" spans="1:49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119">
        <v>166057.73999999987</v>
      </c>
      <c r="O57" s="52">
        <f t="shared" si="72"/>
        <v>6.148025879909912E-4</v>
      </c>
      <c r="Q57" s="109" t="s">
        <v>79</v>
      </c>
      <c r="R57" s="117">
        <v>21585.097000000031</v>
      </c>
      <c r="S57" s="154">
        <v>27388.943999999978</v>
      </c>
      <c r="T57" s="154">
        <v>30041.980000000014</v>
      </c>
      <c r="U57" s="154">
        <v>31158.237999999987</v>
      </c>
      <c r="V57" s="154">
        <v>32854.051000000014</v>
      </c>
      <c r="W57" s="154">
        <v>32382.404999999973</v>
      </c>
      <c r="X57" s="154">
        <v>26168.737000000016</v>
      </c>
      <c r="Y57" s="154">
        <v>29583.368000000006</v>
      </c>
      <c r="Z57" s="154">
        <v>33476.61</v>
      </c>
      <c r="AA57" s="154">
        <v>36683.536999999989</v>
      </c>
      <c r="AB57" s="154">
        <v>47305.887999999992</v>
      </c>
      <c r="AC57" s="154">
        <v>47700.946000000025</v>
      </c>
      <c r="AD57" s="119">
        <v>48310.505000000019</v>
      </c>
      <c r="AE57" s="52">
        <f t="shared" si="73"/>
        <v>1.2778761243015883E-2</v>
      </c>
      <c r="AG57" s="198">
        <f t="shared" si="70"/>
        <v>1.78028436914874</v>
      </c>
      <c r="AH57" s="157">
        <f t="shared" si="70"/>
        <v>1.8490670998920886</v>
      </c>
      <c r="AI57" s="157">
        <f t="shared" si="70"/>
        <v>2.0713675613226452</v>
      </c>
      <c r="AJ57" s="157">
        <f t="shared" si="70"/>
        <v>2.6398668876056313</v>
      </c>
      <c r="AK57" s="157">
        <f t="shared" si="70"/>
        <v>2.1564433770399614</v>
      </c>
      <c r="AL57" s="157">
        <f t="shared" si="70"/>
        <v>2.2613040218962874</v>
      </c>
      <c r="AM57" s="157">
        <f t="shared" si="70"/>
        <v>2.3003462816760107</v>
      </c>
      <c r="AN57" s="157">
        <f t="shared" si="70"/>
        <v>2.695125703096739</v>
      </c>
      <c r="AO57" s="157">
        <f t="shared" si="70"/>
        <v>2.7967861439132284</v>
      </c>
      <c r="AP57" s="157">
        <f t="shared" si="70"/>
        <v>2.7346902490333531</v>
      </c>
      <c r="AQ57" s="157">
        <f t="shared" si="70"/>
        <v>2.5669833050728972</v>
      </c>
      <c r="AR57" s="157">
        <f t="shared" si="70"/>
        <v>2.8743178526367079</v>
      </c>
      <c r="AS57" s="157">
        <f t="shared" ref="AS57" si="84">(AD57/N57)*10</f>
        <v>2.9092594539706522</v>
      </c>
      <c r="AT57" s="52">
        <f t="shared" ref="AT57" si="85">IF(AS57="","",(AS57-AR57)/AR57)</f>
        <v>1.2156484816698754E-2</v>
      </c>
      <c r="AW57" s="105"/>
    </row>
    <row r="58" spans="1:49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119">
        <v>142578.50000000003</v>
      </c>
      <c r="O58" s="52">
        <f t="shared" si="72"/>
        <v>-7.4548181133805716E-3</v>
      </c>
      <c r="Q58" s="109" t="s">
        <v>80</v>
      </c>
      <c r="R58" s="117">
        <v>17333.093000000012</v>
      </c>
      <c r="S58" s="154">
        <v>19429.269</v>
      </c>
      <c r="T58" s="154">
        <v>22173.393</v>
      </c>
      <c r="U58" s="154">
        <v>23485.576000000015</v>
      </c>
      <c r="V58" s="154">
        <v>20594.052000000025</v>
      </c>
      <c r="W58" s="154">
        <v>21320.543000000012</v>
      </c>
      <c r="X58" s="154">
        <v>22518.471000000009</v>
      </c>
      <c r="Y58" s="154">
        <v>23832.374000000018</v>
      </c>
      <c r="Z58" s="154">
        <v>25445.677</v>
      </c>
      <c r="AA58" s="154">
        <v>24566.240999999998</v>
      </c>
      <c r="AB58" s="154">
        <v>31984.679000000015</v>
      </c>
      <c r="AC58" s="154">
        <v>35298.485999999997</v>
      </c>
      <c r="AD58" s="119">
        <v>41315.947000000029</v>
      </c>
      <c r="AE58" s="52">
        <f t="shared" si="73"/>
        <v>0.17047362881229616</v>
      </c>
      <c r="AG58" s="198">
        <f t="shared" si="70"/>
        <v>1.6675286305808483</v>
      </c>
      <c r="AH58" s="157">
        <f t="shared" si="70"/>
        <v>1.5335201199016324</v>
      </c>
      <c r="AI58" s="157">
        <f t="shared" si="70"/>
        <v>1.7218122402971472</v>
      </c>
      <c r="AJ58" s="157">
        <f t="shared" si="70"/>
        <v>2.1904030522566904</v>
      </c>
      <c r="AK58" s="157">
        <f t="shared" si="70"/>
        <v>2.2098559498187784</v>
      </c>
      <c r="AL58" s="157">
        <f t="shared" si="70"/>
        <v>1.9543144793232015</v>
      </c>
      <c r="AM58" s="157">
        <f t="shared" si="70"/>
        <v>2.3412179443459293</v>
      </c>
      <c r="AN58" s="157">
        <f t="shared" si="70"/>
        <v>2.250318511572504</v>
      </c>
      <c r="AO58" s="157">
        <f t="shared" si="70"/>
        <v>2.5225098647387783</v>
      </c>
      <c r="AP58" s="157">
        <f t="shared" si="70"/>
        <v>2.5830822495328061</v>
      </c>
      <c r="AQ58" s="157">
        <f t="shared" si="70"/>
        <v>2.554902722610267</v>
      </c>
      <c r="AR58" s="157">
        <f t="shared" si="70"/>
        <v>2.4572668535012139</v>
      </c>
      <c r="AS58" s="157">
        <f t="shared" ref="AS58" si="86">(AD58/N58)*10</f>
        <v>2.8977683872393118</v>
      </c>
      <c r="AT58" s="52">
        <f t="shared" ref="AT58" si="87">IF(AS58="","",(AS58-AR58)/AR58)</f>
        <v>0.17926483365469789</v>
      </c>
      <c r="AW58" s="105"/>
    </row>
    <row r="59" spans="1:49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119">
        <v>184417.94000000009</v>
      </c>
      <c r="O59" s="52">
        <f t="shared" si="72"/>
        <v>0.20551376070565885</v>
      </c>
      <c r="Q59" s="109" t="s">
        <v>81</v>
      </c>
      <c r="R59" s="117">
        <v>27788.44999999999</v>
      </c>
      <c r="S59" s="154">
        <v>28869.683000000026</v>
      </c>
      <c r="T59" s="154">
        <v>26669.555999999982</v>
      </c>
      <c r="U59" s="154">
        <v>36191.052999999971</v>
      </c>
      <c r="V59" s="154">
        <v>36827.313000000016</v>
      </c>
      <c r="W59" s="154">
        <v>34137.561000000023</v>
      </c>
      <c r="X59" s="154">
        <v>30078.559999999987</v>
      </c>
      <c r="Y59" s="154">
        <v>32961.33</v>
      </c>
      <c r="Z59" s="154">
        <v>30391.468000000001</v>
      </c>
      <c r="AA59" s="154">
        <v>34622.571999999993</v>
      </c>
      <c r="AB59" s="154">
        <v>49065.408999999992</v>
      </c>
      <c r="AC59" s="154">
        <v>50534.001999999964</v>
      </c>
      <c r="AD59" s="119">
        <v>54380.742000000064</v>
      </c>
      <c r="AE59" s="52">
        <f t="shared" si="73"/>
        <v>7.6121815960669456E-2</v>
      </c>
      <c r="AG59" s="198">
        <f t="shared" si="70"/>
        <v>2.0176378539558204</v>
      </c>
      <c r="AH59" s="157">
        <f t="shared" si="70"/>
        <v>2.1322284964573752</v>
      </c>
      <c r="AI59" s="157">
        <f t="shared" si="70"/>
        <v>2.0698124355501131</v>
      </c>
      <c r="AJ59" s="157">
        <f t="shared" si="70"/>
        <v>2.4195441735474672</v>
      </c>
      <c r="AK59" s="157">
        <f t="shared" si="70"/>
        <v>2.2147954439362096</v>
      </c>
      <c r="AL59" s="157">
        <f t="shared" si="70"/>
        <v>2.4385642559372496</v>
      </c>
      <c r="AM59" s="157">
        <f t="shared" si="70"/>
        <v>2.6162790798815738</v>
      </c>
      <c r="AN59" s="157">
        <f t="shared" si="70"/>
        <v>2.741714467283753</v>
      </c>
      <c r="AO59" s="157">
        <f t="shared" si="70"/>
        <v>2.9662199105238427</v>
      </c>
      <c r="AP59" s="157">
        <f t="shared" si="70"/>
        <v>2.6555324622013563</v>
      </c>
      <c r="AQ59" s="157">
        <f t="shared" si="70"/>
        <v>2.786435485029668</v>
      </c>
      <c r="AR59" s="157">
        <f t="shared" si="70"/>
        <v>3.3033356079417873</v>
      </c>
      <c r="AS59" s="157">
        <f t="shared" ref="AS59" si="88">(AD59/N59)*10</f>
        <v>2.9487772176611471</v>
      </c>
      <c r="AT59" s="52">
        <f t="shared" ref="AT59" si="89">IF(AS59="","",(AS59-AR59)/AR59)</f>
        <v>-0.10733344484533174</v>
      </c>
      <c r="AW59" s="105"/>
    </row>
    <row r="60" spans="1:49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119">
        <v>169081.16999999995</v>
      </c>
      <c r="O60" s="52">
        <f t="shared" si="72"/>
        <v>1.218983492584017E-2</v>
      </c>
      <c r="Q60" s="109" t="s">
        <v>82</v>
      </c>
      <c r="R60" s="117">
        <v>22777.257000000005</v>
      </c>
      <c r="S60" s="154">
        <v>31524.350999999995</v>
      </c>
      <c r="T60" s="154">
        <v>36803.372000000003</v>
      </c>
      <c r="U60" s="154">
        <v>39015.558000000005</v>
      </c>
      <c r="V60" s="154">
        <v>41900.000000000029</v>
      </c>
      <c r="W60" s="154">
        <v>32669.316000000006</v>
      </c>
      <c r="X60" s="154">
        <v>30619.310999999994</v>
      </c>
      <c r="Y60" s="154">
        <v>36041.668000000012</v>
      </c>
      <c r="Z60" s="154">
        <v>37442.144</v>
      </c>
      <c r="AA60" s="154">
        <v>42329.99000000002</v>
      </c>
      <c r="AB60" s="154">
        <v>56468.258000000016</v>
      </c>
      <c r="AC60" s="154">
        <v>50409.224999999999</v>
      </c>
      <c r="AD60" s="119">
        <v>53949.46899999999</v>
      </c>
      <c r="AE60" s="52">
        <f t="shared" si="73"/>
        <v>7.0230081894732399E-2</v>
      </c>
      <c r="AG60" s="198">
        <f t="shared" si="70"/>
        <v>2.3647140718469641</v>
      </c>
      <c r="AH60" s="157">
        <f t="shared" si="70"/>
        <v>2.2614935016861302</v>
      </c>
      <c r="AI60" s="157">
        <f t="shared" si="70"/>
        <v>2.5580688905462297</v>
      </c>
      <c r="AJ60" s="157">
        <f t="shared" si="70"/>
        <v>2.3603331049966276</v>
      </c>
      <c r="AK60" s="157">
        <f t="shared" si="70"/>
        <v>2.5709811698639262</v>
      </c>
      <c r="AL60" s="157">
        <f t="shared" si="70"/>
        <v>2.426905203187177</v>
      </c>
      <c r="AM60" s="157">
        <f t="shared" si="70"/>
        <v>2.7569178405590455</v>
      </c>
      <c r="AN60" s="157">
        <f t="shared" si="70"/>
        <v>2.568696662723287</v>
      </c>
      <c r="AO60" s="157">
        <f t="shared" si="70"/>
        <v>2.9967018158701015</v>
      </c>
      <c r="AP60" s="157">
        <f t="shared" si="70"/>
        <v>2.6446157846551293</v>
      </c>
      <c r="AQ60" s="157">
        <f t="shared" si="70"/>
        <v>2.8633281235413843</v>
      </c>
      <c r="AR60" s="157">
        <f t="shared" si="70"/>
        <v>3.0177047586960484</v>
      </c>
      <c r="AS60" s="157">
        <f t="shared" ref="AS60" si="90">(AD60/N60)*10</f>
        <v>3.1907437711721536</v>
      </c>
      <c r="AT60" s="52">
        <f t="shared" ref="AT60" si="91">IF(AS60="","",(AS60-AR60)/AR60)</f>
        <v>5.7341266397073064E-2</v>
      </c>
      <c r="AW60" s="105"/>
    </row>
    <row r="61" spans="1:49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119">
        <v>192621.85999999993</v>
      </c>
      <c r="O61" s="52">
        <f t="shared" si="72"/>
        <v>0.17115653296507544</v>
      </c>
      <c r="Q61" s="109" t="s">
        <v>83</v>
      </c>
      <c r="R61" s="117">
        <v>25464.052000000007</v>
      </c>
      <c r="S61" s="154">
        <v>29523.48000000001</v>
      </c>
      <c r="T61" s="154">
        <v>31498.723000000002</v>
      </c>
      <c r="U61" s="154">
        <v>30997.326000000052</v>
      </c>
      <c r="V61" s="154">
        <v>32940.034999999967</v>
      </c>
      <c r="W61" s="154">
        <v>29831.125000000007</v>
      </c>
      <c r="X61" s="154">
        <v>34519.751000000018</v>
      </c>
      <c r="Y61" s="154">
        <v>30903.571</v>
      </c>
      <c r="Z61" s="154">
        <v>32156.462</v>
      </c>
      <c r="AA61" s="154">
        <v>33336.43499999999</v>
      </c>
      <c r="AB61" s="154">
        <v>49473.65399999998</v>
      </c>
      <c r="AC61" s="154">
        <v>50897.267000000043</v>
      </c>
      <c r="AD61" s="119">
        <v>57419.20300000006</v>
      </c>
      <c r="AE61" s="52">
        <f t="shared" si="73"/>
        <v>0.12813921816273574</v>
      </c>
      <c r="AG61" s="198">
        <f t="shared" si="70"/>
        <v>1.9784200067392308</v>
      </c>
      <c r="AH61" s="157">
        <f t="shared" si="70"/>
        <v>1.9672226836151285</v>
      </c>
      <c r="AI61" s="157">
        <f t="shared" ref="AI61:AS63" si="92">IF(T61="","",(T61/D61)*10)</f>
        <v>2.1967931517532344</v>
      </c>
      <c r="AJ61" s="157">
        <f t="shared" si="92"/>
        <v>2.3729260081576027</v>
      </c>
      <c r="AK61" s="157">
        <f t="shared" si="92"/>
        <v>2.4758168420606395</v>
      </c>
      <c r="AL61" s="157">
        <f t="shared" si="92"/>
        <v>2.4958910965727048</v>
      </c>
      <c r="AM61" s="157">
        <f t="shared" si="92"/>
        <v>2.8239750172941114</v>
      </c>
      <c r="AN61" s="157">
        <f t="shared" si="92"/>
        <v>2.95999563618712</v>
      </c>
      <c r="AO61" s="157">
        <f t="shared" si="92"/>
        <v>2.8613877922934243</v>
      </c>
      <c r="AP61" s="157">
        <f t="shared" si="92"/>
        <v>2.7146381384743794</v>
      </c>
      <c r="AQ61" s="157">
        <f t="shared" si="92"/>
        <v>2.7936391721613445</v>
      </c>
      <c r="AR61" s="157">
        <f t="shared" si="92"/>
        <v>3.094595117974555</v>
      </c>
      <c r="AS61" s="157">
        <f t="shared" si="92"/>
        <v>2.980928696254936</v>
      </c>
      <c r="AT61" s="52">
        <f t="shared" ref="AT61:AT67" si="93">IF(AS61="","",(AS61-AR61)/AR61)</f>
        <v>-3.6730627880656293E-2</v>
      </c>
      <c r="AW61" s="105"/>
    </row>
    <row r="62" spans="1:49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123"/>
      <c r="O62" s="52" t="str">
        <f t="shared" si="72"/>
        <v/>
      </c>
      <c r="Q62" s="110" t="s">
        <v>84</v>
      </c>
      <c r="R62" s="196">
        <v>15596.707000000013</v>
      </c>
      <c r="S62" s="155">
        <v>18332.828999999987</v>
      </c>
      <c r="T62" s="155">
        <v>21648.361999999994</v>
      </c>
      <c r="U62" s="155">
        <v>20693.550999999999</v>
      </c>
      <c r="V62" s="155">
        <v>23770.443999999989</v>
      </c>
      <c r="W62" s="155">
        <v>22065.902999999984</v>
      </c>
      <c r="X62" s="155">
        <v>24906.423000000003</v>
      </c>
      <c r="Y62" s="155">
        <v>28016.947000000004</v>
      </c>
      <c r="Z62" s="155">
        <v>26292.933000000001</v>
      </c>
      <c r="AA62" s="155">
        <v>27722.498999999978</v>
      </c>
      <c r="AB62" s="155">
        <v>34797.590000000011</v>
      </c>
      <c r="AC62" s="155">
        <v>34642.825000000055</v>
      </c>
      <c r="AD62" s="123"/>
      <c r="AE62" s="52" t="str">
        <f t="shared" si="73"/>
        <v/>
      </c>
      <c r="AG62" s="198">
        <f t="shared" si="70"/>
        <v>2.0408556968710365</v>
      </c>
      <c r="AH62" s="157">
        <f t="shared" si="70"/>
        <v>1.8586959199657298</v>
      </c>
      <c r="AI62" s="157">
        <f t="shared" si="92"/>
        <v>2.3103681372605527</v>
      </c>
      <c r="AJ62" s="157">
        <f t="shared" si="92"/>
        <v>2.494909882777443</v>
      </c>
      <c r="AK62" s="157">
        <f t="shared" si="92"/>
        <v>2.357121537342076</v>
      </c>
      <c r="AL62" s="157">
        <f t="shared" si="92"/>
        <v>2.6659387435479127</v>
      </c>
      <c r="AM62" s="157">
        <f t="shared" si="92"/>
        <v>3.190162257970441</v>
      </c>
      <c r="AN62" s="157">
        <f t="shared" si="92"/>
        <v>3.0157583548138938</v>
      </c>
      <c r="AO62" s="157">
        <f t="shared" si="92"/>
        <v>3.3894753383554024</v>
      </c>
      <c r="AP62" s="157">
        <f t="shared" si="92"/>
        <v>3.080067195408315</v>
      </c>
      <c r="AQ62" s="157">
        <f t="shared" si="92"/>
        <v>2.920769071613742</v>
      </c>
      <c r="AR62" s="157">
        <f t="shared" si="92"/>
        <v>2.7992960150697193</v>
      </c>
      <c r="AS62" s="157" t="str">
        <f t="shared" si="92"/>
        <v/>
      </c>
      <c r="AT62" s="52" t="str">
        <f t="shared" si="93"/>
        <v/>
      </c>
      <c r="AW62" s="105"/>
    </row>
    <row r="63" spans="1:49" ht="20.100000000000001" customHeight="1" thickBot="1" x14ac:dyDescent="0.3">
      <c r="A63" s="35" t="str">
        <f>A19</f>
        <v>jan-nov</v>
      </c>
      <c r="B63" s="167">
        <f>SUM(B51:B61)</f>
        <v>1093072.1700000002</v>
      </c>
      <c r="C63" s="168">
        <f t="shared" ref="C63:N63" si="94">SUM(C51:C61)</f>
        <v>1298145.0800000003</v>
      </c>
      <c r="D63" s="168">
        <f t="shared" si="94"/>
        <v>1402306.4099999995</v>
      </c>
      <c r="E63" s="168">
        <f t="shared" si="94"/>
        <v>1319620.3</v>
      </c>
      <c r="F63" s="168">
        <f t="shared" si="94"/>
        <v>1350832.3699999996</v>
      </c>
      <c r="G63" s="168">
        <f t="shared" si="94"/>
        <v>1312896.8800000001</v>
      </c>
      <c r="H63" s="168">
        <f t="shared" si="94"/>
        <v>1054646.8199999996</v>
      </c>
      <c r="I63" s="168">
        <f t="shared" si="94"/>
        <v>1210038.0499999993</v>
      </c>
      <c r="J63" s="168">
        <f t="shared" si="94"/>
        <v>1192892.1199999999</v>
      </c>
      <c r="K63" s="168">
        <f t="shared" si="94"/>
        <v>1305233.8499999992</v>
      </c>
      <c r="L63" s="168">
        <f t="shared" si="94"/>
        <v>1620498.2800000005</v>
      </c>
      <c r="M63" s="169">
        <f t="shared" si="94"/>
        <v>1655542.8499999987</v>
      </c>
      <c r="N63" s="167">
        <f t="shared" si="94"/>
        <v>1678728.0699999996</v>
      </c>
      <c r="O63" s="61">
        <f t="shared" si="72"/>
        <v>1.4004602780291021E-2</v>
      </c>
      <c r="Q63" s="109"/>
      <c r="R63" s="167">
        <f>SUM(R51:R61)</f>
        <v>212626.84600000005</v>
      </c>
      <c r="S63" s="168">
        <f t="shared" ref="S63:AD63" si="95">SUM(S51:S61)</f>
        <v>247597.859</v>
      </c>
      <c r="T63" s="168">
        <f t="shared" si="95"/>
        <v>275793.37900000002</v>
      </c>
      <c r="U63" s="168">
        <f t="shared" si="95"/>
        <v>292501.95699999999</v>
      </c>
      <c r="V63" s="168">
        <f t="shared" si="95"/>
        <v>295561.19000000012</v>
      </c>
      <c r="W63" s="168">
        <f t="shared" si="95"/>
        <v>291580.61099999998</v>
      </c>
      <c r="X63" s="168">
        <f t="shared" si="95"/>
        <v>267802.40100000007</v>
      </c>
      <c r="Y63" s="168">
        <f t="shared" si="95"/>
        <v>307659.60100000002</v>
      </c>
      <c r="Z63" s="168">
        <f t="shared" si="95"/>
        <v>319846.50900000002</v>
      </c>
      <c r="AA63" s="168">
        <f t="shared" si="95"/>
        <v>336749.88700000005</v>
      </c>
      <c r="AB63" s="168">
        <f t="shared" si="95"/>
        <v>427437.94400000002</v>
      </c>
      <c r="AC63" s="168">
        <f t="shared" si="95"/>
        <v>463148.43600000005</v>
      </c>
      <c r="AD63" s="169">
        <f t="shared" si="95"/>
        <v>488008.6660000002</v>
      </c>
      <c r="AE63" s="57">
        <f t="shared" si="73"/>
        <v>5.3676592788926426E-2</v>
      </c>
      <c r="AG63" s="199">
        <f t="shared" si="70"/>
        <v>1.9452223909424025</v>
      </c>
      <c r="AH63" s="173">
        <f t="shared" si="70"/>
        <v>1.9073203975013329</v>
      </c>
      <c r="AI63" s="173">
        <f t="shared" si="92"/>
        <v>1.9667126744432419</v>
      </c>
      <c r="AJ63" s="173">
        <f t="shared" si="92"/>
        <v>2.2165615139445793</v>
      </c>
      <c r="AK63" s="173">
        <f t="shared" si="92"/>
        <v>2.1879930964343135</v>
      </c>
      <c r="AL63" s="173">
        <f t="shared" si="92"/>
        <v>2.2208949951956618</v>
      </c>
      <c r="AM63" s="173">
        <f t="shared" si="92"/>
        <v>2.5392614467846233</v>
      </c>
      <c r="AN63" s="173">
        <f t="shared" si="92"/>
        <v>2.5425613764790307</v>
      </c>
      <c r="AO63" s="173">
        <f t="shared" si="92"/>
        <v>2.6812693590431302</v>
      </c>
      <c r="AP63" s="173">
        <f t="shared" si="92"/>
        <v>2.5799965806893548</v>
      </c>
      <c r="AQ63" s="173">
        <f t="shared" si="92"/>
        <v>2.6376945244273871</v>
      </c>
      <c r="AR63" s="173">
        <f t="shared" si="92"/>
        <v>2.797562358473539</v>
      </c>
      <c r="AS63" s="173">
        <f t="shared" si="92"/>
        <v>2.90701439215227</v>
      </c>
      <c r="AT63" s="61">
        <f t="shared" si="93"/>
        <v>3.9124072908406013E-2</v>
      </c>
      <c r="AW63" s="105"/>
    </row>
    <row r="64" spans="1:49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M64" si="96">SUM(E51:E53)</f>
        <v>307586.39999999991</v>
      </c>
      <c r="F64" s="154">
        <f t="shared" si="96"/>
        <v>312002.81999999983</v>
      </c>
      <c r="G64" s="154">
        <f t="shared" si="96"/>
        <v>314085.74999999994</v>
      </c>
      <c r="H64" s="154">
        <f t="shared" si="96"/>
        <v>225185.55999999994</v>
      </c>
      <c r="I64" s="154">
        <f t="shared" si="96"/>
        <v>291368.51999999996</v>
      </c>
      <c r="J64" s="154">
        <f t="shared" si="96"/>
        <v>290915.21000000002</v>
      </c>
      <c r="K64" s="154">
        <f t="shared" si="96"/>
        <v>314581.43999999971</v>
      </c>
      <c r="L64" s="154">
        <f t="shared" si="96"/>
        <v>387624.22000000009</v>
      </c>
      <c r="M64" s="154">
        <f t="shared" si="96"/>
        <v>406414.74999999977</v>
      </c>
      <c r="N64" s="154">
        <f t="shared" ref="N64" si="97">SUM(N51:N53)</f>
        <v>412700.89999999979</v>
      </c>
      <c r="O64" s="61">
        <f t="shared" si="72"/>
        <v>1.5467327403840601E-2</v>
      </c>
      <c r="Q64" s="108" t="s">
        <v>85</v>
      </c>
      <c r="R64" s="117">
        <f>SUM(R51:R53)</f>
        <v>45609.39</v>
      </c>
      <c r="S64" s="154">
        <f>SUM(S51:S53)</f>
        <v>53062.921000000002</v>
      </c>
      <c r="T64" s="154">
        <f>SUM(T51:T53)</f>
        <v>61321.651000000027</v>
      </c>
      <c r="U64" s="154">
        <f>SUM(U51:U53)</f>
        <v>63351.315999999992</v>
      </c>
      <c r="V64" s="154">
        <f t="shared" ref="V64:AC64" si="98">SUM(V51:V53)</f>
        <v>61448.611999999994</v>
      </c>
      <c r="W64" s="154">
        <f t="shared" si="98"/>
        <v>65590.697999999975</v>
      </c>
      <c r="X64" s="154">
        <f t="shared" si="98"/>
        <v>58604.442999999985</v>
      </c>
      <c r="Y64" s="154">
        <f t="shared" si="98"/>
        <v>74095.891999999963</v>
      </c>
      <c r="Z64" s="154">
        <f t="shared" si="98"/>
        <v>76343.599000000002</v>
      </c>
      <c r="AA64" s="154">
        <f t="shared" si="98"/>
        <v>80321.476000000039</v>
      </c>
      <c r="AB64" s="154">
        <f t="shared" si="98"/>
        <v>99368.438000000038</v>
      </c>
      <c r="AC64" s="154">
        <f t="shared" si="98"/>
        <v>107006.38199999997</v>
      </c>
      <c r="AD64" s="119">
        <f>IF(AD53="","",SUM(AD51:AD53))</f>
        <v>114707.06400000004</v>
      </c>
      <c r="AE64" s="52">
        <f t="shared" si="73"/>
        <v>7.1964698329862936E-2</v>
      </c>
      <c r="AG64" s="197">
        <f t="shared" si="70"/>
        <v>1.9450344091466372</v>
      </c>
      <c r="AH64" s="156">
        <f t="shared" si="70"/>
        <v>1.9790475308153666</v>
      </c>
      <c r="AI64" s="156">
        <f t="shared" si="70"/>
        <v>1.7976382565582869</v>
      </c>
      <c r="AJ64" s="156">
        <f t="shared" si="70"/>
        <v>2.0596266935079059</v>
      </c>
      <c r="AK64" s="156">
        <f t="shared" si="70"/>
        <v>1.9694889937212756</v>
      </c>
      <c r="AL64" s="156">
        <f t="shared" si="70"/>
        <v>2.0883054388809423</v>
      </c>
      <c r="AM64" s="156">
        <f t="shared" si="70"/>
        <v>2.6024956040698171</v>
      </c>
      <c r="AN64" s="156">
        <f t="shared" si="70"/>
        <v>2.5430301118322589</v>
      </c>
      <c r="AO64" s="156">
        <f t="shared" si="70"/>
        <v>2.6242560160398627</v>
      </c>
      <c r="AP64" s="156">
        <f t="shared" si="70"/>
        <v>2.5532808292822393</v>
      </c>
      <c r="AQ64" s="156">
        <f t="shared" si="70"/>
        <v>2.5635250036749513</v>
      </c>
      <c r="AR64" s="156">
        <f t="shared" si="70"/>
        <v>2.6329354926217619</v>
      </c>
      <c r="AS64" s="156">
        <f t="shared" si="70"/>
        <v>2.7794236455505694</v>
      </c>
      <c r="AT64" s="61">
        <f t="shared" si="93"/>
        <v>5.5636818045603192E-2</v>
      </c>
    </row>
    <row r="65" spans="1:46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M65" si="99">SUM(E54:E56)</f>
        <v>341280.04000000004</v>
      </c>
      <c r="F65" s="154">
        <f t="shared" si="99"/>
        <v>330986.2099999999</v>
      </c>
      <c r="G65" s="154">
        <f t="shared" si="99"/>
        <v>352389.62000000011</v>
      </c>
      <c r="H65" s="154">
        <f t="shared" si="99"/>
        <v>271249.88999999984</v>
      </c>
      <c r="I65" s="154">
        <f t="shared" si="99"/>
        <v>338059.84999999963</v>
      </c>
      <c r="J65" s="154">
        <f t="shared" si="99"/>
        <v>341622.02</v>
      </c>
      <c r="K65" s="154">
        <f t="shared" si="99"/>
        <v>348164.02999999968</v>
      </c>
      <c r="L65" s="154">
        <f t="shared" si="99"/>
        <v>373006.16999999981</v>
      </c>
      <c r="M65" s="154">
        <f t="shared" si="99"/>
        <v>455027.89</v>
      </c>
      <c r="N65" s="154">
        <f t="shared" ref="N65" si="100">SUM(N54:N56)</f>
        <v>411269.95999999973</v>
      </c>
      <c r="O65" s="52">
        <f t="shared" si="72"/>
        <v>-9.6165380104503664E-2</v>
      </c>
      <c r="Q65" s="109" t="s">
        <v>86</v>
      </c>
      <c r="R65" s="117">
        <f>SUM(R54:R56)</f>
        <v>52069.507000000012</v>
      </c>
      <c r="S65" s="154">
        <f>SUM(S54:S56)</f>
        <v>57799.210999999981</v>
      </c>
      <c r="T65" s="154">
        <f>SUM(T54:T56)</f>
        <v>67284.703999999983</v>
      </c>
      <c r="U65" s="154">
        <f>SUM(U54:U56)</f>
        <v>68302.889999999985</v>
      </c>
      <c r="V65" s="154">
        <f t="shared" ref="V65:AC65" si="101">SUM(V54:V56)</f>
        <v>68997.127000000022</v>
      </c>
      <c r="W65" s="154">
        <f t="shared" si="101"/>
        <v>75648.96299999996</v>
      </c>
      <c r="X65" s="154">
        <f t="shared" si="101"/>
        <v>65293.128000000026</v>
      </c>
      <c r="Y65" s="154">
        <f t="shared" si="101"/>
        <v>80241.398000000045</v>
      </c>
      <c r="Z65" s="154">
        <f t="shared" si="101"/>
        <v>84590.548999999999</v>
      </c>
      <c r="AA65" s="154">
        <f t="shared" si="101"/>
        <v>84889.636000000028</v>
      </c>
      <c r="AB65" s="154">
        <f t="shared" si="101"/>
        <v>93771.617999999988</v>
      </c>
      <c r="AC65" s="154">
        <f t="shared" si="101"/>
        <v>121302.12800000008</v>
      </c>
      <c r="AD65" s="119">
        <f>IF(AD56="","",SUM(AD54:AD56))</f>
        <v>117925.73600000003</v>
      </c>
      <c r="AE65" s="52">
        <f t="shared" si="73"/>
        <v>-2.7834565276546909E-2</v>
      </c>
      <c r="AG65" s="198">
        <f t="shared" si="70"/>
        <v>1.9239920608248851</v>
      </c>
      <c r="AH65" s="157">
        <f t="shared" si="70"/>
        <v>1.7497338733485361</v>
      </c>
      <c r="AI65" s="157">
        <f t="shared" si="70"/>
        <v>1.8123227987763368</v>
      </c>
      <c r="AJ65" s="157">
        <f t="shared" si="70"/>
        <v>2.0013737105750451</v>
      </c>
      <c r="AK65" s="157">
        <f t="shared" si="70"/>
        <v>2.0845921949437121</v>
      </c>
      <c r="AL65" s="157">
        <f t="shared" si="70"/>
        <v>2.1467420918924893</v>
      </c>
      <c r="AM65" s="157">
        <f t="shared" si="70"/>
        <v>2.4071209024269122</v>
      </c>
      <c r="AN65" s="157">
        <f t="shared" si="70"/>
        <v>2.3735855648045794</v>
      </c>
      <c r="AO65" s="157">
        <f t="shared" si="70"/>
        <v>2.4761445119960355</v>
      </c>
      <c r="AP65" s="157">
        <f t="shared" si="70"/>
        <v>2.4382081055300313</v>
      </c>
      <c r="AQ65" s="157">
        <f t="shared" si="70"/>
        <v>2.5139428122596481</v>
      </c>
      <c r="AR65" s="157">
        <f t="shared" si="70"/>
        <v>2.6658174293448273</v>
      </c>
      <c r="AS65" s="157">
        <f t="shared" si="70"/>
        <v>2.8673559333144611</v>
      </c>
      <c r="AT65" s="52">
        <f t="shared" ref="AT65:AT66" si="102">IF(AS65="","",(AS65-AR65)/AR65)</f>
        <v>7.5601015189988283E-2</v>
      </c>
    </row>
    <row r="66" spans="1:46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M66" si="103">SUM(E57:E59)</f>
        <v>374827.90000000014</v>
      </c>
      <c r="F66" s="154">
        <f t="shared" si="103"/>
        <v>411823.39999999991</v>
      </c>
      <c r="G66" s="154">
        <f t="shared" si="103"/>
        <v>392287.49999999988</v>
      </c>
      <c r="H66" s="154">
        <f t="shared" si="103"/>
        <v>324909.64999999991</v>
      </c>
      <c r="I66" s="154">
        <f t="shared" si="103"/>
        <v>335894.45999999973</v>
      </c>
      <c r="J66" s="154">
        <f t="shared" si="103"/>
        <v>323029.73000000004</v>
      </c>
      <c r="K66" s="154">
        <f t="shared" si="103"/>
        <v>359624.85999999987</v>
      </c>
      <c r="L66" s="154">
        <f t="shared" si="103"/>
        <v>485561.99000000028</v>
      </c>
      <c r="M66" s="154">
        <f t="shared" si="103"/>
        <v>462583.7999999997</v>
      </c>
      <c r="N66" s="154">
        <f t="shared" ref="N66" si="104">SUM(N57:N59)</f>
        <v>493054.17999999993</v>
      </c>
      <c r="O66" s="52">
        <f t="shared" si="72"/>
        <v>6.5869967776649885E-2</v>
      </c>
      <c r="Q66" s="109" t="s">
        <v>87</v>
      </c>
      <c r="R66" s="117">
        <f>SUM(R57:R59)</f>
        <v>66706.640000000043</v>
      </c>
      <c r="S66" s="154">
        <f>SUM(S57:S59)</f>
        <v>75687.896000000008</v>
      </c>
      <c r="T66" s="154">
        <f>SUM(T57:T59)</f>
        <v>78884.929000000004</v>
      </c>
      <c r="U66" s="154">
        <f>SUM(U57:U59)</f>
        <v>90834.866999999969</v>
      </c>
      <c r="V66" s="154">
        <f t="shared" ref="V66:AC66" si="105">SUM(V57:V59)</f>
        <v>90275.416000000056</v>
      </c>
      <c r="W66" s="154">
        <f t="shared" si="105"/>
        <v>87840.50900000002</v>
      </c>
      <c r="X66" s="154">
        <f t="shared" si="105"/>
        <v>78765.768000000011</v>
      </c>
      <c r="Y66" s="154">
        <f t="shared" si="105"/>
        <v>86377.072000000029</v>
      </c>
      <c r="Z66" s="154">
        <f t="shared" si="105"/>
        <v>89313.755000000005</v>
      </c>
      <c r="AA66" s="154">
        <f t="shared" si="105"/>
        <v>95872.349999999977</v>
      </c>
      <c r="AB66" s="154">
        <f t="shared" si="105"/>
        <v>128355.976</v>
      </c>
      <c r="AC66" s="154">
        <f t="shared" si="105"/>
        <v>133533.43400000001</v>
      </c>
      <c r="AD66" s="119">
        <f>IF(AD59="","",SUM(AD57:AD59))</f>
        <v>144007.19400000011</v>
      </c>
      <c r="AE66" s="52">
        <f t="shared" si="73"/>
        <v>7.843548754988279E-2</v>
      </c>
      <c r="AG66" s="198">
        <f t="shared" si="70"/>
        <v>1.8380654168220978</v>
      </c>
      <c r="AH66" s="157">
        <f t="shared" si="70"/>
        <v>1.8450697519866253</v>
      </c>
      <c r="AI66" s="157">
        <f t="shared" si="70"/>
        <v>1.959075682997454</v>
      </c>
      <c r="AJ66" s="157">
        <f t="shared" si="70"/>
        <v>2.4233752876986996</v>
      </c>
      <c r="AK66" s="157">
        <f t="shared" si="70"/>
        <v>2.1920904931579916</v>
      </c>
      <c r="AL66" s="157">
        <f t="shared" si="70"/>
        <v>2.2391870503138653</v>
      </c>
      <c r="AM66" s="157">
        <f t="shared" si="70"/>
        <v>2.4242360299240122</v>
      </c>
      <c r="AN66" s="157">
        <f t="shared" si="70"/>
        <v>2.5715539339350846</v>
      </c>
      <c r="AO66" s="157">
        <f t="shared" si="70"/>
        <v>2.764877245199691</v>
      </c>
      <c r="AP66" s="157">
        <f t="shared" si="70"/>
        <v>2.6658988480384815</v>
      </c>
      <c r="AQ66" s="157">
        <f t="shared" si="70"/>
        <v>2.643451889634111</v>
      </c>
      <c r="AR66" s="157">
        <f t="shared" si="70"/>
        <v>2.8866863474250524</v>
      </c>
      <c r="AS66" s="157">
        <f t="shared" si="70"/>
        <v>2.9207174351508414</v>
      </c>
      <c r="AT66" s="52">
        <f t="shared" si="102"/>
        <v>1.1788980038009675E-2</v>
      </c>
    </row>
    <row r="67" spans="1:46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M67" si="106">IF(E62="","",SUM(E60:E62))</f>
        <v>378869.0400000001</v>
      </c>
      <c r="F67" s="155">
        <f t="shared" si="106"/>
        <v>396865.16000000021</v>
      </c>
      <c r="G67" s="155">
        <f t="shared" si="106"/>
        <v>336903.74</v>
      </c>
      <c r="H67" s="155">
        <f t="shared" si="106"/>
        <v>311374.30999999976</v>
      </c>
      <c r="I67" s="155">
        <f t="shared" si="106"/>
        <v>337617.05000000005</v>
      </c>
      <c r="J67" s="155">
        <f t="shared" si="106"/>
        <v>314897.43999999994</v>
      </c>
      <c r="K67" s="155">
        <f t="shared" si="106"/>
        <v>372869.66999999981</v>
      </c>
      <c r="L67" s="155">
        <f t="shared" si="106"/>
        <v>493444.35000000033</v>
      </c>
      <c r="M67" s="155">
        <f t="shared" si="106"/>
        <v>455271.89999999967</v>
      </c>
      <c r="N67" s="155" t="str">
        <f t="shared" ref="N67" si="107">IF(N62="","",SUM(N60:N62))</f>
        <v/>
      </c>
      <c r="O67" s="55" t="str">
        <f t="shared" si="72"/>
        <v/>
      </c>
      <c r="Q67" s="110" t="s">
        <v>88</v>
      </c>
      <c r="R67" s="196">
        <f>SUM(R60:R62)</f>
        <v>63838.016000000018</v>
      </c>
      <c r="S67" s="155">
        <f>SUM(S60:S62)</f>
        <v>79380.659999999989</v>
      </c>
      <c r="T67" s="155">
        <f>IF(T62="","",SUM(T60:T62))</f>
        <v>89950.456999999995</v>
      </c>
      <c r="U67" s="155">
        <f>IF(U62="","",SUM(U60:U62))</f>
        <v>90706.435000000056</v>
      </c>
      <c r="V67" s="155">
        <f t="shared" ref="V67:AD67" si="108">IF(V62="","",SUM(V60:V62))</f>
        <v>98610.478999999992</v>
      </c>
      <c r="W67" s="155">
        <f t="shared" si="108"/>
        <v>84566.343999999997</v>
      </c>
      <c r="X67" s="155">
        <f t="shared" si="108"/>
        <v>90045.485000000015</v>
      </c>
      <c r="Y67" s="155">
        <f t="shared" si="108"/>
        <v>94962.186000000016</v>
      </c>
      <c r="Z67" s="155">
        <f t="shared" si="108"/>
        <v>95891.539000000004</v>
      </c>
      <c r="AA67" s="155">
        <f t="shared" si="108"/>
        <v>103388.924</v>
      </c>
      <c r="AB67" s="155">
        <f t="shared" si="108"/>
        <v>140739.50200000001</v>
      </c>
      <c r="AC67" s="155">
        <f t="shared" si="108"/>
        <v>135949.3170000001</v>
      </c>
      <c r="AD67" s="123" t="str">
        <f t="shared" si="108"/>
        <v/>
      </c>
      <c r="AE67" s="55" t="str">
        <f t="shared" si="73"/>
        <v/>
      </c>
      <c r="AG67" s="200">
        <f t="shared" ref="AG67:AH67" si="109">(R67/B67)*10</f>
        <v>2.1176785143360082</v>
      </c>
      <c r="AH67" s="158">
        <f t="shared" si="109"/>
        <v>2.0453352071175841</v>
      </c>
      <c r="AI67" s="158">
        <f t="shared" ref="AI67:AS67" si="110">IF(T62="","",(T67/D67)*10)</f>
        <v>2.3611669003409426</v>
      </c>
      <c r="AJ67" s="158">
        <f t="shared" si="110"/>
        <v>2.3941369028200361</v>
      </c>
      <c r="AK67" s="158">
        <f t="shared" si="110"/>
        <v>2.4847350923925884</v>
      </c>
      <c r="AL67" s="158">
        <f t="shared" si="110"/>
        <v>2.5101040433685897</v>
      </c>
      <c r="AM67" s="158">
        <f t="shared" si="110"/>
        <v>2.8918726467832263</v>
      </c>
      <c r="AN67" s="158">
        <f t="shared" si="110"/>
        <v>2.8127189074129992</v>
      </c>
      <c r="AO67" s="158">
        <f t="shared" si="110"/>
        <v>3.045167309076886</v>
      </c>
      <c r="AP67" s="158">
        <f t="shared" si="110"/>
        <v>2.7727898597920304</v>
      </c>
      <c r="AQ67" s="158">
        <f t="shared" si="110"/>
        <v>2.852185905056972</v>
      </c>
      <c r="AR67" s="158">
        <f t="shared" si="110"/>
        <v>2.9861126285193573</v>
      </c>
      <c r="AS67" s="158" t="str">
        <f t="shared" si="110"/>
        <v/>
      </c>
      <c r="AT67" s="55" t="str">
        <f t="shared" si="93"/>
        <v/>
      </c>
    </row>
    <row r="68" spans="1:46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C42 R44:AC44 R43:AC43 B42:M44 R45:AB45 B67:L67 O63 Y64:AB67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A53" workbookViewId="0">
      <selection activeCell="AR27" sqref="AR27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01"/>
  </cols>
  <sheetData>
    <row r="1" spans="1:49" ht="15.75" x14ac:dyDescent="0.25">
      <c r="A1" s="4" t="s">
        <v>100</v>
      </c>
    </row>
    <row r="3" spans="1:49" ht="15.75" thickBot="1" x14ac:dyDescent="0.3">
      <c r="O3" s="205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5" t="s">
        <v>3</v>
      </c>
      <c r="B4" s="337" t="s">
        <v>71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  <c r="O4" s="340" t="s">
        <v>131</v>
      </c>
      <c r="Q4" s="338" t="s">
        <v>3</v>
      </c>
      <c r="R4" s="330" t="s">
        <v>71</v>
      </c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2"/>
      <c r="AE4" s="342" t="s">
        <v>131</v>
      </c>
      <c r="AG4" s="330" t="s">
        <v>71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2"/>
      <c r="AT4" s="340" t="s">
        <v>131</v>
      </c>
    </row>
    <row r="5" spans="1:49" ht="20.100000000000001" customHeight="1" thickBot="1" x14ac:dyDescent="0.3">
      <c r="A5" s="336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41"/>
      <c r="Q5" s="339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43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35">
        <v>2018</v>
      </c>
      <c r="AP5" s="135">
        <v>2019</v>
      </c>
      <c r="AQ5" s="135">
        <v>2020</v>
      </c>
      <c r="AR5" s="135">
        <v>2021</v>
      </c>
      <c r="AS5" s="133">
        <v>2022</v>
      </c>
      <c r="AT5" s="341"/>
      <c r="AV5" s="298">
        <v>2013</v>
      </c>
      <c r="AW5" s="298">
        <v>2014</v>
      </c>
    </row>
    <row r="6" spans="1:49" ht="3" customHeight="1" thickBot="1" x14ac:dyDescent="0.3">
      <c r="A6" s="299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Q6" s="299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300"/>
    </row>
    <row r="7" spans="1:49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112">
        <v>194589.28999999966</v>
      </c>
      <c r="O7" s="61">
        <f>IF(N7="","",(N7-M7)/M7)</f>
        <v>-9.2025779114857181E-2</v>
      </c>
      <c r="Q7" s="109" t="s">
        <v>73</v>
      </c>
      <c r="R7" s="39">
        <v>5046.811999999999</v>
      </c>
      <c r="S7" s="153">
        <v>5419.8780000000006</v>
      </c>
      <c r="T7" s="153">
        <v>5376.692</v>
      </c>
      <c r="U7" s="153">
        <v>8185.9700000000021</v>
      </c>
      <c r="V7" s="153">
        <v>9253.7109999999993</v>
      </c>
      <c r="W7" s="153">
        <v>8018.4579999999987</v>
      </c>
      <c r="X7" s="153">
        <v>7549.5260000000026</v>
      </c>
      <c r="Y7" s="153">
        <v>9256.76</v>
      </c>
      <c r="Z7" s="153">
        <v>8429.6530000000002</v>
      </c>
      <c r="AA7" s="153">
        <v>12162.242999999999</v>
      </c>
      <c r="AB7" s="153">
        <v>14395.186999999998</v>
      </c>
      <c r="AC7" s="153">
        <v>11537.55599999999</v>
      </c>
      <c r="AD7" s="112">
        <v>12478.587</v>
      </c>
      <c r="AE7" s="61">
        <f>IF(AD7="","",(AD7-AC7)/AC7)</f>
        <v>8.1562421018802497E-2</v>
      </c>
      <c r="AG7" s="124">
        <f t="shared" ref="AG7:AS22" si="0">(R7/B7)*10</f>
        <v>0.44977207995742902</v>
      </c>
      <c r="AH7" s="156">
        <f t="shared" si="0"/>
        <v>0.43216420185329257</v>
      </c>
      <c r="AI7" s="156">
        <f t="shared" si="0"/>
        <v>0.48157310832003042</v>
      </c>
      <c r="AJ7" s="156">
        <f t="shared" si="0"/>
        <v>0.81023144139078462</v>
      </c>
      <c r="AK7" s="156">
        <f t="shared" si="0"/>
        <v>0.50984889235532815</v>
      </c>
      <c r="AL7" s="156">
        <f t="shared" si="0"/>
        <v>0.48445392298565154</v>
      </c>
      <c r="AM7" s="156">
        <f t="shared" si="0"/>
        <v>0.5923922796474268</v>
      </c>
      <c r="AN7" s="156">
        <f t="shared" si="0"/>
        <v>0.55910247502123656</v>
      </c>
      <c r="AO7" s="156">
        <f t="shared" si="0"/>
        <v>0.78036077850810914</v>
      </c>
      <c r="AP7" s="156">
        <f t="shared" si="0"/>
        <v>0.60468642002463424</v>
      </c>
      <c r="AQ7" s="156">
        <f t="shared" si="0"/>
        <v>0.62204140404177755</v>
      </c>
      <c r="AR7" s="156">
        <f t="shared" si="0"/>
        <v>0.53835457336931103</v>
      </c>
      <c r="AS7" s="156">
        <f>(AD7/N7)*10</f>
        <v>0.64127820189898543</v>
      </c>
      <c r="AT7" s="61">
        <f t="shared" ref="AT7" si="1">IF(AS7="","",(AS7-AR7)/AR7)</f>
        <v>0.19118185972773158</v>
      </c>
      <c r="AV7" s="105"/>
      <c r="AW7" s="105"/>
    </row>
    <row r="8" spans="1:49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119">
        <v>269371.2899999998</v>
      </c>
      <c r="O8" s="52">
        <f t="shared" ref="O8:O22" si="2">IF(N8="","",(N8-M8)/M8)</f>
        <v>4.9249029224348685E-2</v>
      </c>
      <c r="Q8" s="109" t="s">
        <v>74</v>
      </c>
      <c r="R8" s="19">
        <v>4875.3999999999996</v>
      </c>
      <c r="S8" s="154">
        <v>5047.22</v>
      </c>
      <c r="T8" s="154">
        <v>4979.2489999999998</v>
      </c>
      <c r="U8" s="154">
        <v>7645.0780000000004</v>
      </c>
      <c r="V8" s="154">
        <v>9124.9479999999967</v>
      </c>
      <c r="W8" s="154">
        <v>9271.5960000000014</v>
      </c>
      <c r="X8" s="154">
        <v>8398.7909999999993</v>
      </c>
      <c r="Y8" s="154">
        <v>10079.532000000001</v>
      </c>
      <c r="Z8" s="154">
        <v>9460.1350000000002</v>
      </c>
      <c r="AA8" s="154">
        <v>13827.451999999999</v>
      </c>
      <c r="AB8" s="154">
        <v>13178.782000000005</v>
      </c>
      <c r="AC8" s="154">
        <v>12834.916000000007</v>
      </c>
      <c r="AD8" s="119">
        <v>17041.921999999999</v>
      </c>
      <c r="AE8" s="52">
        <f t="shared" ref="AE8:AE23" si="3">IF(AD8="","",(AD8-AC8)/AC8)</f>
        <v>0.32777822620732305</v>
      </c>
      <c r="AG8" s="125">
        <f t="shared" si="0"/>
        <v>0.46934653261753362</v>
      </c>
      <c r="AH8" s="157">
        <f t="shared" si="0"/>
        <v>0.46007754707955117</v>
      </c>
      <c r="AI8" s="157">
        <f t="shared" si="0"/>
        <v>0.54886851547144277</v>
      </c>
      <c r="AJ8" s="157">
        <f t="shared" si="0"/>
        <v>0.83587031142493495</v>
      </c>
      <c r="AK8" s="157">
        <f t="shared" si="0"/>
        <v>0.51048511635099003</v>
      </c>
      <c r="AL8" s="157">
        <f t="shared" si="0"/>
        <v>0.48971130968147902</v>
      </c>
      <c r="AM8" s="157">
        <f t="shared" si="0"/>
        <v>0.52155723141664712</v>
      </c>
      <c r="AN8" s="157">
        <f t="shared" si="0"/>
        <v>0.55854530317506745</v>
      </c>
      <c r="AO8" s="157">
        <f t="shared" si="0"/>
        <v>0.93501907816934571</v>
      </c>
      <c r="AP8" s="157">
        <f t="shared" si="0"/>
        <v>0.57852492138372347</v>
      </c>
      <c r="AQ8" s="157">
        <f t="shared" si="0"/>
        <v>0.65767022395341579</v>
      </c>
      <c r="AR8" s="157">
        <f t="shared" si="0"/>
        <v>0.49994277984027458</v>
      </c>
      <c r="AS8" s="157">
        <f>(AD8/N8)*10</f>
        <v>0.63265546970503106</v>
      </c>
      <c r="AT8" s="52">
        <f t="shared" ref="AT8" si="4">IF(AS8="","",(AS8-AR8)/AR8)</f>
        <v>0.26545575857132392</v>
      </c>
      <c r="AV8" s="105"/>
      <c r="AW8" s="105"/>
    </row>
    <row r="9" spans="1:49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119">
        <v>197105.36999999982</v>
      </c>
      <c r="O9" s="52">
        <f t="shared" si="2"/>
        <v>-0.43170426038065268</v>
      </c>
      <c r="Q9" s="109" t="s">
        <v>75</v>
      </c>
      <c r="R9" s="19">
        <v>7464.3919999999998</v>
      </c>
      <c r="S9" s="154">
        <v>5720.5099999999993</v>
      </c>
      <c r="T9" s="154">
        <v>6851.9379999999956</v>
      </c>
      <c r="U9" s="154">
        <v>7142.3209999999999</v>
      </c>
      <c r="V9" s="154">
        <v>8172.4949999999981</v>
      </c>
      <c r="W9" s="154">
        <v>8953.7059999999983</v>
      </c>
      <c r="X9" s="154">
        <v>8549.0249999999996</v>
      </c>
      <c r="Y9" s="154">
        <v>9978.1299999999992</v>
      </c>
      <c r="Z9" s="154">
        <v>10309.046</v>
      </c>
      <c r="AA9" s="154">
        <v>11853.175999999999</v>
      </c>
      <c r="AB9" s="154">
        <v>12973.125000000002</v>
      </c>
      <c r="AC9" s="154">
        <v>17902.007000000001</v>
      </c>
      <c r="AD9" s="119">
        <v>13656.812000000011</v>
      </c>
      <c r="AE9" s="52">
        <f t="shared" si="3"/>
        <v>-0.23713514356239446</v>
      </c>
      <c r="AG9" s="125">
        <f t="shared" si="0"/>
        <v>0.44454071154342661</v>
      </c>
      <c r="AH9" s="157">
        <f t="shared" si="0"/>
        <v>0.45529015514061527</v>
      </c>
      <c r="AI9" s="157">
        <f t="shared" si="0"/>
        <v>0.50458285709151873</v>
      </c>
      <c r="AJ9" s="157">
        <f t="shared" si="0"/>
        <v>0.9105632961572816</v>
      </c>
      <c r="AK9" s="157">
        <f t="shared" si="0"/>
        <v>0.51315833592555093</v>
      </c>
      <c r="AL9" s="157">
        <f t="shared" si="0"/>
        <v>0.49803333228390984</v>
      </c>
      <c r="AM9" s="157">
        <f t="shared" si="0"/>
        <v>0.54005566429495178</v>
      </c>
      <c r="AN9" s="157">
        <f t="shared" si="0"/>
        <v>0.54005481555322443</v>
      </c>
      <c r="AO9" s="157">
        <f t="shared" si="0"/>
        <v>0.78542204075338629</v>
      </c>
      <c r="AP9" s="157">
        <f t="shared" si="0"/>
        <v>0.56510951343186677</v>
      </c>
      <c r="AQ9" s="157">
        <f t="shared" si="0"/>
        <v>0.62037909182406781</v>
      </c>
      <c r="AR9" s="157">
        <f t="shared" si="0"/>
        <v>0.51615206164782534</v>
      </c>
      <c r="AS9" s="157">
        <f t="shared" ref="AS9" si="5">(AD9/N9)*10</f>
        <v>0.69286859104853527</v>
      </c>
      <c r="AT9" s="52">
        <f t="shared" ref="AT9" si="6">IF(AS9="","",(AS9-AR9)/AR9)</f>
        <v>0.34237299922146786</v>
      </c>
      <c r="AV9" s="105"/>
      <c r="AW9" s="105"/>
    </row>
    <row r="10" spans="1:49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119">
        <v>212363.09999999992</v>
      </c>
      <c r="O10" s="52">
        <f t="shared" si="2"/>
        <v>-0.10980087136462477</v>
      </c>
      <c r="Q10" s="109" t="s">
        <v>76</v>
      </c>
      <c r="R10" s="19">
        <v>7083.5199999999986</v>
      </c>
      <c r="S10" s="154">
        <v>5734.7760000000007</v>
      </c>
      <c r="T10" s="154">
        <v>6986.2150000000011</v>
      </c>
      <c r="U10" s="154">
        <v>8949.2860000000001</v>
      </c>
      <c r="V10" s="154">
        <v>7735.4290000000001</v>
      </c>
      <c r="W10" s="154">
        <v>8580.4020000000019</v>
      </c>
      <c r="X10" s="154">
        <v>6742.456000000001</v>
      </c>
      <c r="Y10" s="154">
        <v>10425.911000000004</v>
      </c>
      <c r="Z10" s="154">
        <v>11410.679</v>
      </c>
      <c r="AA10" s="154">
        <v>13024.389000000001</v>
      </c>
      <c r="AB10" s="154">
        <v>14120.863000000001</v>
      </c>
      <c r="AC10" s="154">
        <v>13171.960999999996</v>
      </c>
      <c r="AD10" s="119">
        <v>15217.785000000009</v>
      </c>
      <c r="AE10" s="52">
        <f t="shared" si="3"/>
        <v>0.15531658497926118</v>
      </c>
      <c r="AG10" s="125">
        <f t="shared" si="0"/>
        <v>0.41567550232571626</v>
      </c>
      <c r="AH10" s="157">
        <f t="shared" si="0"/>
        <v>0.45686088859129592</v>
      </c>
      <c r="AI10" s="157">
        <f t="shared" si="0"/>
        <v>0.53272115749897475</v>
      </c>
      <c r="AJ10" s="157">
        <f t="shared" si="0"/>
        <v>0.80396422819385238</v>
      </c>
      <c r="AK10" s="157">
        <f t="shared" si="0"/>
        <v>0.55468838065790216</v>
      </c>
      <c r="AL10" s="157">
        <f t="shared" si="0"/>
        <v>0.49634555231011412</v>
      </c>
      <c r="AM10" s="157">
        <f t="shared" si="0"/>
        <v>0.55762801647298088</v>
      </c>
      <c r="AN10" s="157">
        <f t="shared" si="0"/>
        <v>0.53227135799174041</v>
      </c>
      <c r="AO10" s="157">
        <f t="shared" si="0"/>
        <v>0.75882468575155682</v>
      </c>
      <c r="AP10" s="157">
        <f t="shared" si="0"/>
        <v>0.5317533930111793</v>
      </c>
      <c r="AQ10" s="157">
        <f t="shared" si="0"/>
        <v>0.60603680487223821</v>
      </c>
      <c r="AR10" s="157">
        <f t="shared" si="0"/>
        <v>0.55215186652573567</v>
      </c>
      <c r="AS10" s="157">
        <f t="shared" ref="AS10" si="7">(AD10/N10)*10</f>
        <v>0.71659271314084294</v>
      </c>
      <c r="AT10" s="52">
        <f t="shared" ref="AT10" si="8">IF(AS10="","",(AS10-AR10)/AR10)</f>
        <v>0.29781814856446331</v>
      </c>
      <c r="AV10" s="105"/>
      <c r="AW10" s="105"/>
    </row>
    <row r="11" spans="1:49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119">
        <v>297505.12000000011</v>
      </c>
      <c r="O11" s="52">
        <f t="shared" si="2"/>
        <v>9.3987057859409959E-2</v>
      </c>
      <c r="Q11" s="109" t="s">
        <v>77</v>
      </c>
      <c r="R11" s="19">
        <v>5269.9080000000022</v>
      </c>
      <c r="S11" s="154">
        <v>6791.5110000000022</v>
      </c>
      <c r="T11" s="154">
        <v>6331.175000000002</v>
      </c>
      <c r="U11" s="154">
        <v>12356.189000000002</v>
      </c>
      <c r="V11" s="154">
        <v>10013.188000000002</v>
      </c>
      <c r="W11" s="154">
        <v>9709.3430000000008</v>
      </c>
      <c r="X11" s="154">
        <v>9074.4239999999991</v>
      </c>
      <c r="Y11" s="154">
        <v>11193.306000000002</v>
      </c>
      <c r="Z11" s="154">
        <v>12194.198</v>
      </c>
      <c r="AA11" s="154">
        <v>12392.851000000008</v>
      </c>
      <c r="AB11" s="154">
        <v>10554.120999999999</v>
      </c>
      <c r="AC11" s="154">
        <v>14483.971999999998</v>
      </c>
      <c r="AD11" s="119">
        <v>20355.923999999988</v>
      </c>
      <c r="AE11" s="52">
        <f t="shared" si="3"/>
        <v>0.40541033909758944</v>
      </c>
      <c r="AG11" s="125">
        <f t="shared" si="0"/>
        <v>0.4983700555886183</v>
      </c>
      <c r="AH11" s="157">
        <f t="shared" si="0"/>
        <v>0.46272411236012051</v>
      </c>
      <c r="AI11" s="157">
        <f t="shared" si="0"/>
        <v>0.59620293919642087</v>
      </c>
      <c r="AJ11" s="157">
        <f t="shared" si="0"/>
        <v>0.78832235306922693</v>
      </c>
      <c r="AK11" s="157">
        <f t="shared" si="0"/>
        <v>0.48065790285305188</v>
      </c>
      <c r="AL11" s="157">
        <f t="shared" si="0"/>
        <v>0.53317937263440585</v>
      </c>
      <c r="AM11" s="157">
        <f t="shared" si="0"/>
        <v>0.58051031214885285</v>
      </c>
      <c r="AN11" s="157">
        <f t="shared" si="0"/>
        <v>0.53719749811892448</v>
      </c>
      <c r="AO11" s="157">
        <f t="shared" si="0"/>
        <v>0.98815241189063374</v>
      </c>
      <c r="AP11" s="157">
        <f t="shared" si="0"/>
        <v>0.54251916481950524</v>
      </c>
      <c r="AQ11" s="157">
        <f t="shared" si="0"/>
        <v>0.50895878228594893</v>
      </c>
      <c r="AR11" s="157">
        <f t="shared" si="0"/>
        <v>0.53260521749669598</v>
      </c>
      <c r="AS11" s="157">
        <f t="shared" ref="AS11" si="9">(AD11/N11)*10</f>
        <v>0.6842209639955098</v>
      </c>
      <c r="AT11" s="52">
        <f t="shared" ref="AT11" si="10">IF(AS11="","",(AS11-AR11)/AR11)</f>
        <v>0.28466815854982563</v>
      </c>
      <c r="AV11" s="105"/>
      <c r="AW11" s="105"/>
    </row>
    <row r="12" spans="1:49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119">
        <v>223105.37999999986</v>
      </c>
      <c r="O12" s="52">
        <f t="shared" si="2"/>
        <v>-0.19424456742161234</v>
      </c>
      <c r="Q12" s="109" t="s">
        <v>78</v>
      </c>
      <c r="R12" s="19">
        <v>8468.7459999999992</v>
      </c>
      <c r="S12" s="154">
        <v>4467.674</v>
      </c>
      <c r="T12" s="154">
        <v>6989.1480000000029</v>
      </c>
      <c r="U12" s="154">
        <v>11275.52199999999</v>
      </c>
      <c r="V12" s="154">
        <v>8874.6120000000028</v>
      </c>
      <c r="W12" s="154">
        <v>11770.861000000004</v>
      </c>
      <c r="X12" s="154">
        <v>9513.2329999999984</v>
      </c>
      <c r="Y12" s="154">
        <v>14562.611999999999</v>
      </c>
      <c r="Z12" s="154">
        <v>13054.882</v>
      </c>
      <c r="AA12" s="154">
        <v>13834.111000000008</v>
      </c>
      <c r="AB12" s="154">
        <v>12299.127999999995</v>
      </c>
      <c r="AC12" s="154">
        <v>14683.353999999999</v>
      </c>
      <c r="AD12" s="119">
        <v>14644.828000000001</v>
      </c>
      <c r="AE12" s="52">
        <f t="shared" si="3"/>
        <v>-2.6237874534658788E-3</v>
      </c>
      <c r="AG12" s="125">
        <f t="shared" si="0"/>
        <v>0.48940102083250003</v>
      </c>
      <c r="AH12" s="157">
        <f t="shared" si="0"/>
        <v>0.50449374344847098</v>
      </c>
      <c r="AI12" s="157">
        <f t="shared" si="0"/>
        <v>0.57729878622795316</v>
      </c>
      <c r="AJ12" s="157">
        <f t="shared" si="0"/>
        <v>0.79192363779461905</v>
      </c>
      <c r="AK12" s="157">
        <f t="shared" si="0"/>
        <v>0.54221451310521085</v>
      </c>
      <c r="AL12" s="157">
        <f t="shared" si="0"/>
        <v>0.51688432623633229</v>
      </c>
      <c r="AM12" s="157">
        <f t="shared" si="0"/>
        <v>0.58966471319058733</v>
      </c>
      <c r="AN12" s="157">
        <f t="shared" si="0"/>
        <v>0.5887425368740008</v>
      </c>
      <c r="AO12" s="157">
        <f t="shared" si="0"/>
        <v>0.81811264500872194</v>
      </c>
      <c r="AP12" s="157">
        <f t="shared" si="0"/>
        <v>0.55588770322698033</v>
      </c>
      <c r="AQ12" s="157">
        <f t="shared" si="0"/>
        <v>0.61193119574758248</v>
      </c>
      <c r="AR12" s="157">
        <f t="shared" si="0"/>
        <v>0.53029614319348128</v>
      </c>
      <c r="AS12" s="157">
        <f t="shared" ref="AS12" si="11">(AD12/N12)*10</f>
        <v>0.65640855455838887</v>
      </c>
      <c r="AT12" s="52">
        <f t="shared" ref="AT12" si="12">IF(AS12="","",(AS12-AR12)/AR12)</f>
        <v>0.23781506424966553</v>
      </c>
      <c r="AV12" s="105"/>
      <c r="AW12" s="105"/>
    </row>
    <row r="13" spans="1:49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119">
        <v>235351.55999999974</v>
      </c>
      <c r="O13" s="52">
        <f t="shared" si="2"/>
        <v>-0.15616813164134577</v>
      </c>
      <c r="Q13" s="109" t="s">
        <v>79</v>
      </c>
      <c r="R13" s="19">
        <v>8304.4390000000039</v>
      </c>
      <c r="S13" s="154">
        <v>7350.9219999999987</v>
      </c>
      <c r="T13" s="154">
        <v>8610.476999999999</v>
      </c>
      <c r="U13" s="154">
        <v>14121.920000000007</v>
      </c>
      <c r="V13" s="154">
        <v>13262.653999999999</v>
      </c>
      <c r="W13" s="154">
        <v>12363.967000000001</v>
      </c>
      <c r="X13" s="154">
        <v>8473.6030000000046</v>
      </c>
      <c r="Y13" s="154">
        <v>11749.72900000001</v>
      </c>
      <c r="Z13" s="154">
        <v>14285.174000000001</v>
      </c>
      <c r="AA13" s="154">
        <v>14287.105000000005</v>
      </c>
      <c r="AB13" s="154">
        <v>16611.900999999998</v>
      </c>
      <c r="AC13" s="154">
        <v>15670.151999999995</v>
      </c>
      <c r="AD13" s="119">
        <v>16678.738000000005</v>
      </c>
      <c r="AE13" s="52">
        <f t="shared" si="3"/>
        <v>6.4363510960200682E-2</v>
      </c>
      <c r="AG13" s="125">
        <f t="shared" si="0"/>
        <v>0.53967478774498701</v>
      </c>
      <c r="AH13" s="157">
        <f t="shared" si="0"/>
        <v>0.50255463998014638</v>
      </c>
      <c r="AI13" s="157">
        <f t="shared" si="0"/>
        <v>0.66411025378018629</v>
      </c>
      <c r="AJ13" s="157">
        <f t="shared" si="0"/>
        <v>0.78542266846555253</v>
      </c>
      <c r="AK13" s="157">
        <f t="shared" si="0"/>
        <v>0.49213350654252608</v>
      </c>
      <c r="AL13" s="157">
        <f t="shared" si="0"/>
        <v>0.51999625184490039</v>
      </c>
      <c r="AM13" s="157">
        <f t="shared" si="0"/>
        <v>0.57328655806682549</v>
      </c>
      <c r="AN13" s="157">
        <f t="shared" si="0"/>
        <v>0.56676539384784497</v>
      </c>
      <c r="AO13" s="157">
        <f t="shared" si="0"/>
        <v>0.81053566648256559</v>
      </c>
      <c r="AP13" s="157">
        <f t="shared" si="0"/>
        <v>0.51265743593434887</v>
      </c>
      <c r="AQ13" s="157">
        <f t="shared" si="0"/>
        <v>0.58120081940987156</v>
      </c>
      <c r="AR13" s="157">
        <f t="shared" si="0"/>
        <v>0.56183921787576485</v>
      </c>
      <c r="AS13" s="157">
        <f t="shared" ref="AS13" si="13">(AD13/N13)*10</f>
        <v>0.70867335657346064</v>
      </c>
      <c r="AT13" s="52">
        <f t="shared" ref="AT13" si="14">IF(AS13="","",(AS13-AR13)/AR13)</f>
        <v>0.26134547754223181</v>
      </c>
      <c r="AV13" s="105"/>
      <c r="AW13" s="105"/>
    </row>
    <row r="14" spans="1:49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119">
        <v>244000.47999999981</v>
      </c>
      <c r="O14" s="52">
        <f t="shared" si="2"/>
        <v>0.11315666933048206</v>
      </c>
      <c r="Q14" s="109" t="s">
        <v>80</v>
      </c>
      <c r="R14" s="19">
        <v>7854.7379999999985</v>
      </c>
      <c r="S14" s="154">
        <v>8326.2219999999998</v>
      </c>
      <c r="T14" s="154">
        <v>7079.4509999999991</v>
      </c>
      <c r="U14" s="154">
        <v>9224.3630000000012</v>
      </c>
      <c r="V14" s="154">
        <v>8588.8440000000028</v>
      </c>
      <c r="W14" s="154">
        <v>10903.496999999998</v>
      </c>
      <c r="X14" s="154">
        <v>9835.2980000000043</v>
      </c>
      <c r="Y14" s="154">
        <v>10047.059999999994</v>
      </c>
      <c r="Z14" s="154">
        <v>13857.925999999999</v>
      </c>
      <c r="AA14" s="154">
        <v>14770.591999999991</v>
      </c>
      <c r="AB14" s="154">
        <v>15842.40800000001</v>
      </c>
      <c r="AC14" s="154">
        <v>12842.719000000006</v>
      </c>
      <c r="AD14" s="119">
        <v>16445.351000000006</v>
      </c>
      <c r="AE14" s="52">
        <f t="shared" si="3"/>
        <v>0.2805194133734451</v>
      </c>
      <c r="AG14" s="125">
        <f t="shared" si="0"/>
        <v>0.45427317597741834</v>
      </c>
      <c r="AH14" s="157">
        <f t="shared" si="0"/>
        <v>0.4208013449111434</v>
      </c>
      <c r="AI14" s="157">
        <f t="shared" si="0"/>
        <v>0.65057433259497854</v>
      </c>
      <c r="AJ14" s="157">
        <f t="shared" si="0"/>
        <v>0.71673199543963806</v>
      </c>
      <c r="AK14" s="157">
        <f t="shared" si="0"/>
        <v>0.436259341155668</v>
      </c>
      <c r="AL14" s="157">
        <f t="shared" si="0"/>
        <v>0.46104324133086483</v>
      </c>
      <c r="AM14" s="157">
        <f t="shared" si="0"/>
        <v>0.60980228558256033</v>
      </c>
      <c r="AN14" s="157">
        <f t="shared" si="0"/>
        <v>0.58552699212611625</v>
      </c>
      <c r="AO14" s="157">
        <f t="shared" si="0"/>
        <v>0.76922209294470589</v>
      </c>
      <c r="AP14" s="157">
        <f t="shared" si="0"/>
        <v>0.49861409740591178</v>
      </c>
      <c r="AQ14" s="157">
        <f t="shared" si="0"/>
        <v>0.55334691691330395</v>
      </c>
      <c r="AR14" s="157">
        <f t="shared" si="0"/>
        <v>0.58589877803467094</v>
      </c>
      <c r="AS14" s="157">
        <f t="shared" ref="AS14:AS15" si="15">(AD14/N14)*10</f>
        <v>0.67398846920301225</v>
      </c>
      <c r="AT14" s="52">
        <f t="shared" ref="AT14:AT15" si="16">IF(AS14="","",(AS14-AR14)/AR14)</f>
        <v>0.15034967552557099</v>
      </c>
      <c r="AV14" s="105"/>
      <c r="AW14" s="105"/>
    </row>
    <row r="15" spans="1:49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119">
        <v>266327.22999999986</v>
      </c>
      <c r="O15" s="52">
        <f t="shared" si="2"/>
        <v>0.43197384105586445</v>
      </c>
      <c r="Q15" s="109" t="s">
        <v>81</v>
      </c>
      <c r="R15" s="19">
        <v>8976.5390000000007</v>
      </c>
      <c r="S15" s="154">
        <v>8231.4969999999994</v>
      </c>
      <c r="T15" s="154">
        <v>7380.0529999999981</v>
      </c>
      <c r="U15" s="154">
        <v>9158.0150000000012</v>
      </c>
      <c r="V15" s="154">
        <v>11920.680999999999</v>
      </c>
      <c r="W15" s="154">
        <v>8611.9049999999952</v>
      </c>
      <c r="X15" s="154">
        <v>9047.3699999999972</v>
      </c>
      <c r="Y15" s="154">
        <v>10872.128000000008</v>
      </c>
      <c r="Z15" s="154">
        <v>13645.628000000001</v>
      </c>
      <c r="AA15" s="154">
        <v>13484.313000000007</v>
      </c>
      <c r="AB15" s="154">
        <v>12902.209999999997</v>
      </c>
      <c r="AC15" s="154">
        <v>12615.414999999995</v>
      </c>
      <c r="AD15" s="119">
        <v>18950.220999999998</v>
      </c>
      <c r="AE15" s="52">
        <f t="shared" si="3"/>
        <v>0.50214804665561974</v>
      </c>
      <c r="AG15" s="125">
        <f t="shared" si="0"/>
        <v>0.48608894904468092</v>
      </c>
      <c r="AH15" s="157">
        <f t="shared" si="0"/>
        <v>0.57028198953005838</v>
      </c>
      <c r="AI15" s="157">
        <f t="shared" si="0"/>
        <v>0.92129144158854492</v>
      </c>
      <c r="AJ15" s="157">
        <f t="shared" si="0"/>
        <v>0.7448792684285741</v>
      </c>
      <c r="AK15" s="157">
        <f t="shared" si="0"/>
        <v>0.55097709882665669</v>
      </c>
      <c r="AL15" s="157">
        <f t="shared" si="0"/>
        <v>0.56417277320115655</v>
      </c>
      <c r="AM15" s="157">
        <f t="shared" si="0"/>
        <v>0.60424963739491866</v>
      </c>
      <c r="AN15" s="157">
        <f t="shared" si="0"/>
        <v>0.79059534211607208</v>
      </c>
      <c r="AO15" s="157">
        <f t="shared" si="0"/>
        <v>0.86320088116450155</v>
      </c>
      <c r="AP15" s="157">
        <f t="shared" si="0"/>
        <v>0.54272632991931669</v>
      </c>
      <c r="AQ15" s="157">
        <f t="shared" si="0"/>
        <v>0.66524202077045469</v>
      </c>
      <c r="AR15" s="157">
        <f t="shared" si="0"/>
        <v>0.67829880835180723</v>
      </c>
      <c r="AS15" s="157">
        <f t="shared" si="15"/>
        <v>0.71153899659452802</v>
      </c>
      <c r="AT15" s="52">
        <f t="shared" si="16"/>
        <v>4.9005228718432894E-2</v>
      </c>
      <c r="AV15" s="105"/>
      <c r="AW15" s="105"/>
    </row>
    <row r="16" spans="1:49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119">
        <v>213340.53999999986</v>
      </c>
      <c r="O16" s="52">
        <f t="shared" si="2"/>
        <v>-3.9512087422098288E-2</v>
      </c>
      <c r="Q16" s="109" t="s">
        <v>82</v>
      </c>
      <c r="R16" s="19">
        <v>8917.1569999999974</v>
      </c>
      <c r="S16" s="154">
        <v>6317.9840000000004</v>
      </c>
      <c r="T16" s="154">
        <v>6844.7550000000019</v>
      </c>
      <c r="U16" s="154">
        <v>12425.312000000002</v>
      </c>
      <c r="V16" s="154">
        <v>11852.688999999998</v>
      </c>
      <c r="W16" s="154">
        <v>8900.4360000000015</v>
      </c>
      <c r="X16" s="154">
        <v>10677.083000000001</v>
      </c>
      <c r="Y16" s="154">
        <v>13098.086000000008</v>
      </c>
      <c r="Z16" s="154">
        <v>16740.395</v>
      </c>
      <c r="AA16" s="154">
        <v>17459.428999999986</v>
      </c>
      <c r="AB16" s="154">
        <v>14265.805999999997</v>
      </c>
      <c r="AC16" s="154">
        <v>13945.046000000009</v>
      </c>
      <c r="AD16" s="119">
        <v>14855.465</v>
      </c>
      <c r="AE16" s="52">
        <f t="shared" si="3"/>
        <v>6.5286195542129458E-2</v>
      </c>
      <c r="AG16" s="125">
        <f t="shared" si="0"/>
        <v>0.50940855377704619</v>
      </c>
      <c r="AH16" s="157">
        <f t="shared" si="0"/>
        <v>0.62502982699747878</v>
      </c>
      <c r="AI16" s="157">
        <f t="shared" si="0"/>
        <v>0.99154958019518513</v>
      </c>
      <c r="AJ16" s="157">
        <f t="shared" si="0"/>
        <v>0.80404355483546253</v>
      </c>
      <c r="AK16" s="157">
        <f t="shared" si="0"/>
        <v>0.61733227853359063</v>
      </c>
      <c r="AL16" s="157">
        <f t="shared" si="0"/>
        <v>0.71987570862832317</v>
      </c>
      <c r="AM16" s="157">
        <f t="shared" si="0"/>
        <v>0.76635350276526137</v>
      </c>
      <c r="AN16" s="157">
        <f t="shared" si="0"/>
        <v>0.8211433301976967</v>
      </c>
      <c r="AO16" s="157">
        <f t="shared" si="0"/>
        <v>0.76836051432490382</v>
      </c>
      <c r="AP16" s="157">
        <f t="shared" si="0"/>
        <v>0.62297780713489115</v>
      </c>
      <c r="AQ16" s="157">
        <f t="shared" si="0"/>
        <v>0.64502965024503012</v>
      </c>
      <c r="AR16" s="157">
        <f t="shared" si="0"/>
        <v>0.62782479707526928</v>
      </c>
      <c r="AS16" s="157">
        <f t="shared" ref="AS16" si="17">(AD16/N16)*10</f>
        <v>0.69632639909883098</v>
      </c>
      <c r="AT16" s="52">
        <f t="shared" ref="AT16" si="18">IF(AS16="","",(AS16-AR16)/AR16)</f>
        <v>0.10910942406651886</v>
      </c>
      <c r="AV16" s="105"/>
      <c r="AW16" s="105"/>
    </row>
    <row r="17" spans="1:49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119">
        <v>228695.75999999978</v>
      </c>
      <c r="O17" s="52">
        <f t="shared" si="2"/>
        <v>6.6870310342791894E-2</v>
      </c>
      <c r="Q17" s="109" t="s">
        <v>83</v>
      </c>
      <c r="R17" s="19">
        <v>8623.6640000000007</v>
      </c>
      <c r="S17" s="154">
        <v>7729.3239999999987</v>
      </c>
      <c r="T17" s="154">
        <v>10518.219000000001</v>
      </c>
      <c r="U17" s="154">
        <v>7756.1780000000035</v>
      </c>
      <c r="V17" s="154">
        <v>12715.098000000002</v>
      </c>
      <c r="W17" s="154">
        <v>10229.966999999997</v>
      </c>
      <c r="X17" s="154">
        <v>10778.716999999997</v>
      </c>
      <c r="Y17" s="154">
        <v>11138.637000000001</v>
      </c>
      <c r="Z17" s="154">
        <v>17757.596000000001</v>
      </c>
      <c r="AA17" s="154">
        <v>15905.198000000008</v>
      </c>
      <c r="AB17" s="154">
        <v>14901.102000000014</v>
      </c>
      <c r="AC17" s="154">
        <v>15769.840000000007</v>
      </c>
      <c r="AD17" s="119">
        <v>18287.785000000003</v>
      </c>
      <c r="AE17" s="52">
        <f t="shared" si="3"/>
        <v>0.1596683923235743</v>
      </c>
      <c r="AG17" s="125">
        <f t="shared" si="0"/>
        <v>0.60031460662581315</v>
      </c>
      <c r="AH17" s="157">
        <f t="shared" si="0"/>
        <v>0.71355709966938063</v>
      </c>
      <c r="AI17" s="157">
        <f t="shared" ref="AI17:AL19" si="19">IF(T17="","",(T17/D17)*10)</f>
        <v>0.83440387019522733</v>
      </c>
      <c r="AJ17" s="157">
        <f t="shared" si="19"/>
        <v>0.75962205850307263</v>
      </c>
      <c r="AK17" s="157">
        <f t="shared" si="19"/>
        <v>0.665186196292187</v>
      </c>
      <c r="AL17" s="157">
        <f t="shared" si="19"/>
        <v>0.71107592250929597</v>
      </c>
      <c r="AM17" s="157">
        <f t="shared" si="0"/>
        <v>0.71269022597614096</v>
      </c>
      <c r="AN17" s="157">
        <f t="shared" si="0"/>
        <v>0.81960669958150867</v>
      </c>
      <c r="AO17" s="157">
        <f t="shared" si="0"/>
        <v>0.65924492501094711</v>
      </c>
      <c r="AP17" s="157">
        <f t="shared" si="0"/>
        <v>0.69739113193480651</v>
      </c>
      <c r="AQ17" s="157">
        <f t="shared" si="0"/>
        <v>0.65871886092679444</v>
      </c>
      <c r="AR17" s="157">
        <f t="shared" si="0"/>
        <v>0.73566620101991387</v>
      </c>
      <c r="AS17" s="157">
        <f t="shared" ref="AS17" si="20">(AD17/N17)*10</f>
        <v>0.79965562107491728</v>
      </c>
      <c r="AT17" s="52">
        <f t="shared" ref="AT17" si="21">IF(AS17="","",(AS17-AR17)/AR17)</f>
        <v>8.6981595683327126E-2</v>
      </c>
      <c r="AV17" s="105"/>
      <c r="AW17" s="105"/>
    </row>
    <row r="18" spans="1:49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119"/>
      <c r="O18" s="52" t="str">
        <f t="shared" si="2"/>
        <v/>
      </c>
      <c r="Q18" s="109" t="s">
        <v>84</v>
      </c>
      <c r="R18" s="19">
        <v>8608.0499999999975</v>
      </c>
      <c r="S18" s="154">
        <v>10777.051000000001</v>
      </c>
      <c r="T18" s="154">
        <v>8423.9280000000035</v>
      </c>
      <c r="U18" s="154">
        <v>14158.847</v>
      </c>
      <c r="V18" s="154">
        <v>13639.642000000007</v>
      </c>
      <c r="W18" s="154">
        <v>9440.7710000000006</v>
      </c>
      <c r="X18" s="154">
        <v>11551.010000000002</v>
      </c>
      <c r="Y18" s="154">
        <v>14804.034999999996</v>
      </c>
      <c r="Z18" s="154">
        <v>13581.739</v>
      </c>
      <c r="AA18" s="154">
        <v>16207.478999999999</v>
      </c>
      <c r="AB18" s="154">
        <v>14210.079999999994</v>
      </c>
      <c r="AC18" s="154">
        <v>17409.10100000001</v>
      </c>
      <c r="AD18" s="119"/>
      <c r="AE18" s="52" t="str">
        <f t="shared" si="3"/>
        <v/>
      </c>
      <c r="AG18" s="125">
        <f t="shared" si="0"/>
        <v>0.56293609227965202</v>
      </c>
      <c r="AH18" s="157">
        <f t="shared" si="0"/>
        <v>0.49757933898949919</v>
      </c>
      <c r="AI18" s="157">
        <f t="shared" si="19"/>
        <v>0.98046650538801527</v>
      </c>
      <c r="AJ18" s="157">
        <f t="shared" si="19"/>
        <v>0.61540853762851611</v>
      </c>
      <c r="AK18" s="157">
        <f t="shared" si="19"/>
        <v>0.58447388363736552</v>
      </c>
      <c r="AL18" s="157">
        <f t="shared" si="19"/>
        <v>0.63213282543644767</v>
      </c>
      <c r="AM18" s="157">
        <f t="shared" si="0"/>
        <v>0.68056524515204542</v>
      </c>
      <c r="AN18" s="157">
        <f t="shared" si="0"/>
        <v>0.91603617653690639</v>
      </c>
      <c r="AO18" s="157">
        <f t="shared" si="0"/>
        <v>0.67341958545274683</v>
      </c>
      <c r="AP18" s="157">
        <f t="shared" si="0"/>
        <v>0.7003002037365289</v>
      </c>
      <c r="AQ18" s="157">
        <f t="shared" si="0"/>
        <v>0.56951749515031103</v>
      </c>
      <c r="AR18" s="157">
        <f t="shared" si="0"/>
        <v>0.71024266463191987</v>
      </c>
      <c r="AS18" s="157"/>
      <c r="AT18" s="52"/>
      <c r="AV18" s="105"/>
      <c r="AW18" s="105"/>
    </row>
    <row r="19" spans="1:49" ht="20.100000000000001" customHeight="1" thickBot="1" x14ac:dyDescent="0.3">
      <c r="A19" s="35" t="str">
        <f>'2'!A19</f>
        <v>jan-nov</v>
      </c>
      <c r="B19" s="167">
        <f>SUM(B7:B17)</f>
        <v>1663349.4699999997</v>
      </c>
      <c r="C19" s="309">
        <f t="shared" ref="C19:N19" si="22">SUM(C7:C17)</f>
        <v>1419498.8299999996</v>
      </c>
      <c r="D19" s="168">
        <f t="shared" si="22"/>
        <v>1210227.02</v>
      </c>
      <c r="E19" s="168">
        <f t="shared" si="22"/>
        <v>1369457.6199999996</v>
      </c>
      <c r="F19" s="168">
        <f t="shared" si="22"/>
        <v>2096832.2699999998</v>
      </c>
      <c r="G19" s="168">
        <f t="shared" si="22"/>
        <v>2011743.5399999996</v>
      </c>
      <c r="H19" s="168">
        <f t="shared" si="22"/>
        <v>1634723.5899999999</v>
      </c>
      <c r="I19" s="168">
        <f t="shared" si="22"/>
        <v>1994211.1699999995</v>
      </c>
      <c r="J19" s="168">
        <f t="shared" si="22"/>
        <v>1775518.1399999997</v>
      </c>
      <c r="K19" s="168">
        <f t="shared" si="22"/>
        <v>2703824.9800000009</v>
      </c>
      <c r="L19" s="168">
        <f t="shared" si="22"/>
        <v>2495727.4599999995</v>
      </c>
      <c r="M19" s="168">
        <f t="shared" si="22"/>
        <v>2725836.6700000004</v>
      </c>
      <c r="N19" s="306">
        <f t="shared" si="22"/>
        <v>2581755.1199999982</v>
      </c>
      <c r="O19" s="164">
        <f t="shared" si="2"/>
        <v>-5.2857734135626742E-2</v>
      </c>
      <c r="P19" s="171"/>
      <c r="Q19" s="170"/>
      <c r="R19" s="167">
        <f>SUM(R7:R17)</f>
        <v>80885.315000000002</v>
      </c>
      <c r="S19" s="310">
        <f t="shared" ref="S19:AD19" si="23">SUM(S7:S17)</f>
        <v>71137.517999999996</v>
      </c>
      <c r="T19" s="167">
        <f t="shared" si="23"/>
        <v>77947.372000000003</v>
      </c>
      <c r="U19" s="167">
        <f t="shared" si="23"/>
        <v>108240.15400000001</v>
      </c>
      <c r="V19" s="167">
        <f t="shared" si="23"/>
        <v>111514.34899999999</v>
      </c>
      <c r="W19" s="167">
        <f t="shared" si="23"/>
        <v>107314.13800000001</v>
      </c>
      <c r="X19" s="167">
        <f t="shared" si="23"/>
        <v>98639.526000000013</v>
      </c>
      <c r="Y19" s="167">
        <f t="shared" si="23"/>
        <v>122401.89100000003</v>
      </c>
      <c r="Z19" s="167">
        <f t="shared" si="23"/>
        <v>141145.31200000001</v>
      </c>
      <c r="AA19" s="167">
        <f t="shared" si="23"/>
        <v>153000.85900000003</v>
      </c>
      <c r="AB19" s="167">
        <f t="shared" si="23"/>
        <v>152044.63300000003</v>
      </c>
      <c r="AC19" s="309">
        <f t="shared" si="23"/>
        <v>155456.93799999999</v>
      </c>
      <c r="AD19" s="169">
        <f t="shared" si="23"/>
        <v>178613.41800000003</v>
      </c>
      <c r="AE19" s="61">
        <f t="shared" si="3"/>
        <v>0.14895752031343909</v>
      </c>
      <c r="AG19" s="172">
        <f t="shared" si="0"/>
        <v>0.48627974132218899</v>
      </c>
      <c r="AH19" s="173">
        <f t="shared" si="0"/>
        <v>0.50114530915111788</v>
      </c>
      <c r="AI19" s="173">
        <f t="shared" si="19"/>
        <v>0.64407231628327055</v>
      </c>
      <c r="AJ19" s="173">
        <f t="shared" si="19"/>
        <v>0.79038702928243987</v>
      </c>
      <c r="AK19" s="173">
        <f t="shared" si="19"/>
        <v>0.53182293402991165</v>
      </c>
      <c r="AL19" s="173">
        <f t="shared" si="19"/>
        <v>0.53343846204173739</v>
      </c>
      <c r="AM19" s="173">
        <f t="shared" si="0"/>
        <v>0.60340186318593481</v>
      </c>
      <c r="AN19" s="173">
        <f t="shared" si="0"/>
        <v>0.61378600642378345</v>
      </c>
      <c r="AO19" s="173">
        <f t="shared" si="0"/>
        <v>0.79495280177762662</v>
      </c>
      <c r="AP19" s="173">
        <f t="shared" si="0"/>
        <v>0.56586820571500152</v>
      </c>
      <c r="AQ19" s="173">
        <f t="shared" si="0"/>
        <v>0.60921969821175936</v>
      </c>
      <c r="AR19" s="173">
        <f t="shared" si="0"/>
        <v>0.57030907137954079</v>
      </c>
      <c r="AS19" s="173">
        <f>(AD19/N19)*10</f>
        <v>0.69182943268453811</v>
      </c>
      <c r="AT19" s="61">
        <f t="shared" ref="AT19:AT23" si="24">IF(AS19="","",(AS19-AR19)/AR19)</f>
        <v>0.2130780788933401</v>
      </c>
      <c r="AV19" s="105"/>
      <c r="AW19" s="105"/>
    </row>
    <row r="20" spans="1:49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M20" si="25">SUM(E7:E9)</f>
        <v>270933.47000000003</v>
      </c>
      <c r="F20" s="154">
        <f t="shared" si="25"/>
        <v>519508.35</v>
      </c>
      <c r="G20" s="154">
        <f t="shared" si="25"/>
        <v>534624.43999999983</v>
      </c>
      <c r="H20" s="154">
        <f t="shared" si="25"/>
        <v>446773.26</v>
      </c>
      <c r="I20" s="154">
        <f t="shared" si="25"/>
        <v>530786.49</v>
      </c>
      <c r="J20" s="154">
        <f t="shared" si="25"/>
        <v>340453.22</v>
      </c>
      <c r="K20" s="154">
        <f t="shared" si="25"/>
        <v>649895.34000000008</v>
      </c>
      <c r="L20" s="154">
        <f t="shared" si="25"/>
        <v>640920.42999999993</v>
      </c>
      <c r="M20" s="154">
        <f t="shared" si="25"/>
        <v>817875.08000000077</v>
      </c>
      <c r="N20" s="154">
        <f t="shared" ref="N20" si="26">SUM(N7:N9)</f>
        <v>661065.94999999925</v>
      </c>
      <c r="O20" s="61">
        <f t="shared" si="2"/>
        <v>-0.19172748239254506</v>
      </c>
      <c r="Q20" s="109" t="s">
        <v>85</v>
      </c>
      <c r="R20" s="19">
        <f>SUM(R7:R9)</f>
        <v>17386.603999999999</v>
      </c>
      <c r="S20" s="154">
        <f t="shared" ref="S20" si="27">SUM(S7:S9)</f>
        <v>16187.608</v>
      </c>
      <c r="T20" s="154">
        <f>SUM(T7:T9)</f>
        <v>17207.878999999994</v>
      </c>
      <c r="U20" s="154">
        <f t="shared" ref="U20:AC20" si="28">SUM(U7:U9)</f>
        <v>22973.369000000002</v>
      </c>
      <c r="V20" s="154">
        <f t="shared" si="28"/>
        <v>26551.153999999995</v>
      </c>
      <c r="W20" s="154">
        <f t="shared" si="28"/>
        <v>26243.759999999998</v>
      </c>
      <c r="X20" s="154">
        <f t="shared" si="28"/>
        <v>24497.342000000004</v>
      </c>
      <c r="Y20" s="154">
        <f t="shared" si="28"/>
        <v>29314.421999999999</v>
      </c>
      <c r="Z20" s="154">
        <f t="shared" si="28"/>
        <v>28198.834000000003</v>
      </c>
      <c r="AA20" s="154">
        <f t="shared" si="28"/>
        <v>37842.870999999999</v>
      </c>
      <c r="AB20" s="154">
        <f t="shared" si="28"/>
        <v>40547.094000000005</v>
      </c>
      <c r="AC20" s="154">
        <f t="shared" si="28"/>
        <v>42274.478999999992</v>
      </c>
      <c r="AD20" s="202">
        <f>IF(AD9="","",SUM(AD7:AD9))</f>
        <v>43177.321000000011</v>
      </c>
      <c r="AE20" s="61">
        <f t="shared" si="3"/>
        <v>2.1356667695420183E-2</v>
      </c>
      <c r="AG20" s="124">
        <f t="shared" si="0"/>
        <v>0.45277968317460826</v>
      </c>
      <c r="AH20" s="156">
        <f t="shared" si="0"/>
        <v>0.44870661372088694</v>
      </c>
      <c r="AI20" s="156">
        <f t="shared" si="0"/>
        <v>0.50886638186154198</v>
      </c>
      <c r="AJ20" s="156">
        <f t="shared" si="0"/>
        <v>0.84793395958055684</v>
      </c>
      <c r="AK20" s="156">
        <f t="shared" si="0"/>
        <v>0.51108233390281399</v>
      </c>
      <c r="AL20" s="156">
        <f t="shared" si="0"/>
        <v>0.49088216019454722</v>
      </c>
      <c r="AM20" s="156">
        <f t="shared" si="0"/>
        <v>0.54831710384815791</v>
      </c>
      <c r="AN20" s="156">
        <f t="shared" si="0"/>
        <v>0.55228274555367829</v>
      </c>
      <c r="AO20" s="156">
        <f t="shared" si="0"/>
        <v>0.82827338216980306</v>
      </c>
      <c r="AP20" s="156">
        <f t="shared" si="0"/>
        <v>0.5822917733184545</v>
      </c>
      <c r="AQ20" s="156">
        <f t="shared" si="0"/>
        <v>0.63263850085103401</v>
      </c>
      <c r="AR20" s="156">
        <f t="shared" si="0"/>
        <v>0.51688185682341559</v>
      </c>
      <c r="AS20" s="156">
        <f t="shared" si="0"/>
        <v>0.65314695152579039</v>
      </c>
      <c r="AT20" s="61">
        <f t="shared" si="24"/>
        <v>0.26362909222586156</v>
      </c>
      <c r="AV20" s="105"/>
      <c r="AW20" s="105"/>
    </row>
    <row r="21" spans="1:49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M21" si="29">SUM(E10:E12)</f>
        <v>410436.21999999991</v>
      </c>
      <c r="F21" s="154">
        <f t="shared" si="29"/>
        <v>511451.39999999991</v>
      </c>
      <c r="G21" s="154">
        <f t="shared" si="29"/>
        <v>582701.47000000009</v>
      </c>
      <c r="H21" s="154">
        <f t="shared" si="29"/>
        <v>438564.12</v>
      </c>
      <c r="I21" s="154">
        <f t="shared" si="29"/>
        <v>651591.7899999998</v>
      </c>
      <c r="J21" s="154">
        <f t="shared" si="29"/>
        <v>433350.24</v>
      </c>
      <c r="K21" s="154">
        <f t="shared" si="29"/>
        <v>722229.66999999993</v>
      </c>
      <c r="L21" s="154">
        <f t="shared" si="29"/>
        <v>641359.04</v>
      </c>
      <c r="M21" s="154">
        <f t="shared" si="29"/>
        <v>787392.28999999992</v>
      </c>
      <c r="N21" s="154">
        <f t="shared" ref="N21" si="30">SUM(N10:N12)</f>
        <v>732973.59999999986</v>
      </c>
      <c r="O21" s="52">
        <f t="shared" ref="O21" si="31">IF(N21="","",(N21-M21)/M21)</f>
        <v>-6.9112551254470717E-2</v>
      </c>
      <c r="Q21" s="109" t="s">
        <v>86</v>
      </c>
      <c r="R21" s="19">
        <f>SUM(R10:R12)</f>
        <v>20822.173999999999</v>
      </c>
      <c r="S21" s="154">
        <f t="shared" ref="S21" si="32">SUM(S10:S12)</f>
        <v>16993.961000000003</v>
      </c>
      <c r="T21" s="154">
        <f>SUM(T10:T12)</f>
        <v>20306.538000000008</v>
      </c>
      <c r="U21" s="154">
        <f t="shared" ref="U21:AC21" si="33">SUM(U10:U12)</f>
        <v>32580.996999999992</v>
      </c>
      <c r="V21" s="154">
        <f t="shared" si="33"/>
        <v>26623.229000000007</v>
      </c>
      <c r="W21" s="154">
        <f t="shared" si="33"/>
        <v>30060.606000000007</v>
      </c>
      <c r="X21" s="154">
        <f t="shared" si="33"/>
        <v>25330.112999999998</v>
      </c>
      <c r="Y21" s="154">
        <f t="shared" si="33"/>
        <v>36181.829000000005</v>
      </c>
      <c r="Z21" s="154">
        <f t="shared" si="33"/>
        <v>36659.758999999998</v>
      </c>
      <c r="AA21" s="154">
        <f t="shared" si="33"/>
        <v>39251.351000000017</v>
      </c>
      <c r="AB21" s="154">
        <f t="shared" si="33"/>
        <v>36974.111999999994</v>
      </c>
      <c r="AC21" s="154">
        <f t="shared" si="33"/>
        <v>42339.286999999997</v>
      </c>
      <c r="AD21" s="202">
        <f>IF(AD12="","",SUM(AD10:AD12))</f>
        <v>50218.536999999997</v>
      </c>
      <c r="AE21" s="52">
        <f t="shared" si="3"/>
        <v>0.18609784335763616</v>
      </c>
      <c r="AG21" s="125">
        <f t="shared" si="0"/>
        <v>0.4635433813049899</v>
      </c>
      <c r="AH21" s="157">
        <f t="shared" si="0"/>
        <v>0.4709352422927755</v>
      </c>
      <c r="AI21" s="157">
        <f t="shared" si="0"/>
        <v>0.56658857702200172</v>
      </c>
      <c r="AJ21" s="157">
        <f t="shared" si="0"/>
        <v>0.7938138841645116</v>
      </c>
      <c r="AK21" s="157">
        <f t="shared" si="0"/>
        <v>0.52054269477021697</v>
      </c>
      <c r="AL21" s="157">
        <f t="shared" si="0"/>
        <v>0.51588347631935783</v>
      </c>
      <c r="AM21" s="157">
        <f t="shared" si="0"/>
        <v>0.57756920470374995</v>
      </c>
      <c r="AN21" s="157">
        <f t="shared" si="0"/>
        <v>0.55528368459031718</v>
      </c>
      <c r="AO21" s="157">
        <f t="shared" si="0"/>
        <v>0.84596143295086201</v>
      </c>
      <c r="AP21" s="157">
        <f t="shared" si="0"/>
        <v>0.54347464013767288</v>
      </c>
      <c r="AQ21" s="157">
        <f t="shared" si="0"/>
        <v>0.57649631008553326</v>
      </c>
      <c r="AR21" s="157">
        <f t="shared" si="0"/>
        <v>0.53771528547733172</v>
      </c>
      <c r="AS21" s="157">
        <f t="shared" si="0"/>
        <v>0.68513432134527097</v>
      </c>
      <c r="AT21" s="52">
        <f t="shared" ref="AT21:AT22" si="34">IF(AS21="","",(AS21-AR21)/AR21)</f>
        <v>0.27415816483080796</v>
      </c>
      <c r="AV21" s="105"/>
      <c r="AW21" s="105"/>
    </row>
    <row r="22" spans="1:49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M22" si="35">SUM(E13:E15)</f>
        <v>431446.86999999988</v>
      </c>
      <c r="F22" s="154">
        <f t="shared" si="35"/>
        <v>682723.02999999991</v>
      </c>
      <c r="G22" s="154">
        <f t="shared" si="35"/>
        <v>626913.08999999985</v>
      </c>
      <c r="H22" s="154">
        <f t="shared" si="35"/>
        <v>458823.13999999961</v>
      </c>
      <c r="I22" s="154">
        <f t="shared" si="35"/>
        <v>516420.31999999972</v>
      </c>
      <c r="J22" s="154">
        <f t="shared" si="35"/>
        <v>514480.41000000003</v>
      </c>
      <c r="K22" s="154">
        <f t="shared" si="35"/>
        <v>823375.22000000055</v>
      </c>
      <c r="L22" s="154">
        <f t="shared" si="35"/>
        <v>766069.49</v>
      </c>
      <c r="M22" s="154">
        <f t="shared" si="35"/>
        <v>684091.10999999964</v>
      </c>
      <c r="N22" s="154">
        <f t="shared" ref="N22" si="36">SUM(N13:N15)</f>
        <v>745679.26999999944</v>
      </c>
      <c r="O22" s="52">
        <f t="shared" si="2"/>
        <v>9.0029177546247938E-2</v>
      </c>
      <c r="Q22" s="109" t="s">
        <v>87</v>
      </c>
      <c r="R22" s="19">
        <f>SUM(R13:R15)</f>
        <v>25135.716000000004</v>
      </c>
      <c r="S22" s="154">
        <f t="shared" ref="S22" si="37">SUM(S13:S15)</f>
        <v>23908.640999999996</v>
      </c>
      <c r="T22" s="154">
        <f>SUM(T13:T15)</f>
        <v>23069.980999999996</v>
      </c>
      <c r="U22" s="154">
        <f t="shared" ref="U22:AC22" si="38">SUM(U13:U15)</f>
        <v>32504.29800000001</v>
      </c>
      <c r="V22" s="154">
        <f t="shared" si="38"/>
        <v>33772.178999999996</v>
      </c>
      <c r="W22" s="154">
        <f t="shared" si="38"/>
        <v>31879.368999999995</v>
      </c>
      <c r="X22" s="154">
        <f t="shared" si="38"/>
        <v>27356.271000000008</v>
      </c>
      <c r="Y22" s="154">
        <f t="shared" si="38"/>
        <v>32668.917000000012</v>
      </c>
      <c r="Z22" s="154">
        <f t="shared" si="38"/>
        <v>41788.728000000003</v>
      </c>
      <c r="AA22" s="154">
        <f t="shared" si="38"/>
        <v>42542.01</v>
      </c>
      <c r="AB22" s="154">
        <f t="shared" si="38"/>
        <v>45356.519000000008</v>
      </c>
      <c r="AC22" s="154">
        <f t="shared" si="38"/>
        <v>41128.285999999993</v>
      </c>
      <c r="AD22" s="202">
        <f>IF(AD15="","",SUM(AD13:AD15))</f>
        <v>52074.310000000005</v>
      </c>
      <c r="AE22" s="52">
        <f t="shared" si="3"/>
        <v>0.26614345173538267</v>
      </c>
      <c r="AG22" s="125">
        <f t="shared" si="0"/>
        <v>0.49145504558914899</v>
      </c>
      <c r="AH22" s="157">
        <f t="shared" si="0"/>
        <v>0.48945196647429901</v>
      </c>
      <c r="AI22" s="157">
        <f t="shared" si="0"/>
        <v>0.72415411933385454</v>
      </c>
      <c r="AJ22" s="157">
        <f t="shared" si="0"/>
        <v>0.75337892705074017</v>
      </c>
      <c r="AK22" s="157">
        <f t="shared" si="0"/>
        <v>0.49466881174346788</v>
      </c>
      <c r="AL22" s="157">
        <f t="shared" si="0"/>
        <v>0.50851337304186772</v>
      </c>
      <c r="AM22" s="157">
        <f t="shared" si="0"/>
        <v>0.59622692525926291</v>
      </c>
      <c r="AN22" s="157">
        <f t="shared" si="0"/>
        <v>0.63260324458185591</v>
      </c>
      <c r="AO22" s="157">
        <f t="shared" si="0"/>
        <v>0.8122511020390456</v>
      </c>
      <c r="AP22" s="157">
        <f t="shared" si="0"/>
        <v>0.5166782891523013</v>
      </c>
      <c r="AQ22" s="157">
        <f t="shared" si="0"/>
        <v>0.59206794673417951</v>
      </c>
      <c r="AR22" s="157">
        <f t="shared" si="0"/>
        <v>0.60121064868099239</v>
      </c>
      <c r="AS22" s="157">
        <f t="shared" si="0"/>
        <v>0.69834729346841096</v>
      </c>
      <c r="AT22" s="52">
        <f t="shared" si="34"/>
        <v>0.16156840368767339</v>
      </c>
      <c r="AV22" s="105"/>
      <c r="AW22" s="105"/>
    </row>
    <row r="23" spans="1:49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M23" si="39">SUM(E16:E18)</f>
        <v>486713.37999999966</v>
      </c>
      <c r="F23" s="155">
        <f t="shared" si="39"/>
        <v>616515.64000000025</v>
      </c>
      <c r="G23" s="155">
        <f t="shared" si="39"/>
        <v>416852.43999999983</v>
      </c>
      <c r="H23" s="155">
        <f t="shared" si="39"/>
        <v>460289.7799999998</v>
      </c>
      <c r="I23" s="155">
        <f t="shared" si="39"/>
        <v>457022.28999999969</v>
      </c>
      <c r="J23" s="155">
        <f t="shared" si="39"/>
        <v>688917.43</v>
      </c>
      <c r="K23" s="155">
        <f t="shared" si="39"/>
        <v>739760.91000000038</v>
      </c>
      <c r="L23" s="155">
        <f t="shared" si="39"/>
        <v>696889.35999999987</v>
      </c>
      <c r="M23" s="155">
        <f t="shared" si="39"/>
        <v>681593.02000000014</v>
      </c>
      <c r="N23" s="155"/>
      <c r="O23" s="55"/>
      <c r="Q23" s="110" t="s">
        <v>88</v>
      </c>
      <c r="R23" s="21">
        <f>SUM(R16:R18)</f>
        <v>26148.870999999992</v>
      </c>
      <c r="S23" s="155">
        <f t="shared" ref="S23" si="40">SUM(S16:S18)</f>
        <v>24824.359</v>
      </c>
      <c r="T23" s="155">
        <f>SUM(T16:T18)</f>
        <v>25786.902000000006</v>
      </c>
      <c r="U23" s="155">
        <f t="shared" ref="U23:AC23" si="41">SUM(U16:U18)</f>
        <v>34340.337000000007</v>
      </c>
      <c r="V23" s="155">
        <f t="shared" si="41"/>
        <v>38207.429000000004</v>
      </c>
      <c r="W23" s="155">
        <f t="shared" si="41"/>
        <v>28571.173999999999</v>
      </c>
      <c r="X23" s="155">
        <f t="shared" si="41"/>
        <v>33006.81</v>
      </c>
      <c r="Y23" s="155">
        <f t="shared" si="41"/>
        <v>39040.758000000002</v>
      </c>
      <c r="Z23" s="155">
        <f t="shared" si="41"/>
        <v>48079.73</v>
      </c>
      <c r="AA23" s="155">
        <f t="shared" si="41"/>
        <v>49572.105999999992</v>
      </c>
      <c r="AB23" s="155">
        <f t="shared" si="41"/>
        <v>43376.988000000005</v>
      </c>
      <c r="AC23" s="155">
        <f t="shared" si="41"/>
        <v>47123.987000000023</v>
      </c>
      <c r="AD23" s="203" t="str">
        <f>IF(AD18="","",SUM(AD16:AD18))</f>
        <v/>
      </c>
      <c r="AE23" s="55" t="str">
        <f t="shared" si="3"/>
        <v/>
      </c>
      <c r="AG23" s="126">
        <f t="shared" ref="AG23:AH23" si="42">(R23/B23)*10</f>
        <v>0.55445366590058986</v>
      </c>
      <c r="AH23" s="158">
        <f t="shared" si="42"/>
        <v>0.58274025510480154</v>
      </c>
      <c r="AI23" s="158">
        <f t="shared" ref="AI23:AS23" si="43">IF(AI18="","",(T23/D23)*10)</f>
        <v>0.91766659206541912</v>
      </c>
      <c r="AJ23" s="158">
        <f t="shared" si="43"/>
        <v>0.70555563933746857</v>
      </c>
      <c r="AK23" s="158">
        <f t="shared" si="43"/>
        <v>0.61973170704963765</v>
      </c>
      <c r="AL23" s="158">
        <f t="shared" si="43"/>
        <v>0.68540258514499786</v>
      </c>
      <c r="AM23" s="158">
        <f t="shared" si="43"/>
        <v>0.71708761380711117</v>
      </c>
      <c r="AN23" s="158">
        <f t="shared" si="43"/>
        <v>0.85424187953721087</v>
      </c>
      <c r="AO23" s="158">
        <f t="shared" si="43"/>
        <v>0.69790264995908136</v>
      </c>
      <c r="AP23" s="158">
        <f t="shared" si="43"/>
        <v>0.67010983318921202</v>
      </c>
      <c r="AQ23" s="158">
        <f t="shared" si="43"/>
        <v>0.62243722590340611</v>
      </c>
      <c r="AR23" s="158">
        <f t="shared" si="43"/>
        <v>0.69138012886340905</v>
      </c>
      <c r="AS23" s="158" t="str">
        <f t="shared" si="43"/>
        <v/>
      </c>
      <c r="AT23" s="55" t="str">
        <f t="shared" si="24"/>
        <v/>
      </c>
      <c r="AV23" s="105"/>
      <c r="AW23" s="105"/>
    </row>
    <row r="24" spans="1:49" x14ac:dyDescent="0.25">
      <c r="J24" s="119"/>
      <c r="K24" s="119"/>
      <c r="L24" s="119"/>
      <c r="M24" s="119"/>
      <c r="Q24" s="119">
        <f>SUM(R7:R18)</f>
        <v>89493.365000000005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V24" s="105"/>
      <c r="AW24" s="105"/>
    </row>
    <row r="25" spans="1:49" ht="15.75" thickBot="1" x14ac:dyDescent="0.3">
      <c r="O25" s="205" t="s">
        <v>1</v>
      </c>
      <c r="AE25" s="297">
        <v>1000</v>
      </c>
      <c r="AT25" s="297" t="s">
        <v>47</v>
      </c>
      <c r="AV25" s="105"/>
      <c r="AW25" s="105"/>
    </row>
    <row r="26" spans="1:49" ht="20.100000000000001" customHeight="1" x14ac:dyDescent="0.25">
      <c r="A26" s="335" t="s">
        <v>2</v>
      </c>
      <c r="B26" s="337" t="s">
        <v>71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2"/>
      <c r="O26" s="340" t="str">
        <f>O4</f>
        <v>D       2022/2021</v>
      </c>
      <c r="Q26" s="338" t="s">
        <v>3</v>
      </c>
      <c r="R26" s="330" t="s">
        <v>71</v>
      </c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2"/>
      <c r="AE26" s="340" t="str">
        <f>O26</f>
        <v>D       2022/2021</v>
      </c>
      <c r="AG26" s="330" t="s">
        <v>71</v>
      </c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2"/>
      <c r="AT26" s="340" t="str">
        <f>AE26</f>
        <v>D       2022/2021</v>
      </c>
      <c r="AV26" s="105"/>
      <c r="AW26" s="105"/>
    </row>
    <row r="27" spans="1:49" ht="20.100000000000001" customHeight="1" thickBot="1" x14ac:dyDescent="0.3">
      <c r="A27" s="336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3">
        <v>2022</v>
      </c>
      <c r="O27" s="341"/>
      <c r="Q27" s="339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41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267">
        <v>2018</v>
      </c>
      <c r="AP27" s="135">
        <v>2019</v>
      </c>
      <c r="AQ27" s="176">
        <v>2020</v>
      </c>
      <c r="AR27" s="135">
        <v>2021</v>
      </c>
      <c r="AS27" s="268">
        <v>2022</v>
      </c>
      <c r="AT27" s="341"/>
      <c r="AV27" s="105"/>
      <c r="AW27" s="105"/>
    </row>
    <row r="28" spans="1:49" ht="3" customHeight="1" thickBot="1" x14ac:dyDescent="0.3">
      <c r="A28" s="299" t="s">
        <v>89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300"/>
      <c r="AV28" s="105"/>
      <c r="AW28" s="105"/>
    </row>
    <row r="29" spans="1:49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12">
        <v>194428.80999999982</v>
      </c>
      <c r="O29" s="61">
        <f>IF(N29="","",(N29-M29)/M29)</f>
        <v>-9.2579826324793765E-2</v>
      </c>
      <c r="Q29" s="109" t="s">
        <v>73</v>
      </c>
      <c r="R29" s="39">
        <v>5016.9969999999994</v>
      </c>
      <c r="S29" s="153">
        <v>5270.674</v>
      </c>
      <c r="T29" s="153">
        <v>5254.5140000000001</v>
      </c>
      <c r="U29" s="153">
        <v>8076.4090000000024</v>
      </c>
      <c r="V29" s="153">
        <v>9156.59</v>
      </c>
      <c r="W29" s="153">
        <v>7918.5499999999993</v>
      </c>
      <c r="X29" s="153">
        <v>7480.9960000000019</v>
      </c>
      <c r="Y29" s="153">
        <v>9138.478000000001</v>
      </c>
      <c r="Z29" s="153">
        <v>8324.8559999999998</v>
      </c>
      <c r="AA29" s="153">
        <v>11927.749</v>
      </c>
      <c r="AB29" s="153">
        <v>14184.973999999998</v>
      </c>
      <c r="AC29" s="153">
        <v>11496.755999999994</v>
      </c>
      <c r="AD29" s="112">
        <v>12363.368000000002</v>
      </c>
      <c r="AE29" s="61">
        <f>IF(AD29="","",(AD29-AC29)/AC29)</f>
        <v>7.5378828601738501E-2</v>
      </c>
      <c r="AG29" s="124">
        <f t="shared" ref="AG29:AS44" si="44">(R29/B29)*10</f>
        <v>0.44749494995804673</v>
      </c>
      <c r="AH29" s="156">
        <f t="shared" si="44"/>
        <v>0.42199049962249885</v>
      </c>
      <c r="AI29" s="156">
        <f t="shared" si="44"/>
        <v>0.47202259593859536</v>
      </c>
      <c r="AJ29" s="156">
        <f t="shared" si="44"/>
        <v>0.8081632158864277</v>
      </c>
      <c r="AK29" s="156">
        <f t="shared" si="44"/>
        <v>0.50550044106984959</v>
      </c>
      <c r="AL29" s="156">
        <f t="shared" si="44"/>
        <v>0.47895812371298058</v>
      </c>
      <c r="AM29" s="156">
        <f t="shared" si="44"/>
        <v>0.58749022877813117</v>
      </c>
      <c r="AN29" s="156">
        <f t="shared" si="44"/>
        <v>0.55261592323817688</v>
      </c>
      <c r="AO29" s="156">
        <f t="shared" si="44"/>
        <v>0.77172992674881657</v>
      </c>
      <c r="AP29" s="156">
        <f t="shared" si="44"/>
        <v>0.59323467465978674</v>
      </c>
      <c r="AQ29" s="156">
        <f t="shared" si="44"/>
        <v>0.61384805672702092</v>
      </c>
      <c r="AR29" s="156">
        <f t="shared" si="44"/>
        <v>0.53656597117584959</v>
      </c>
      <c r="AS29" s="156">
        <f t="shared" si="44"/>
        <v>0.63588148279053991</v>
      </c>
      <c r="AT29" s="61">
        <f t="shared" ref="AT29" si="45">IF(AS29="","",(AS29-AR29)/AR29)</f>
        <v>0.18509468909675134</v>
      </c>
      <c r="AV29" s="105"/>
      <c r="AW29" s="105"/>
    </row>
    <row r="30" spans="1:49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19">
        <v>269012.73999999987</v>
      </c>
      <c r="O30" s="52">
        <f t="shared" ref="O30:O45" si="46">IF(N30="","",(N30-M30)/M30)</f>
        <v>4.8225805980253188E-2</v>
      </c>
      <c r="Q30" s="109" t="s">
        <v>74</v>
      </c>
      <c r="R30" s="19">
        <v>4768.4190000000008</v>
      </c>
      <c r="S30" s="154">
        <v>5015.1330000000007</v>
      </c>
      <c r="T30" s="154">
        <v>4911.1499999999996</v>
      </c>
      <c r="U30" s="154">
        <v>7549.5049999999992</v>
      </c>
      <c r="V30" s="154">
        <v>9045.7329999999984</v>
      </c>
      <c r="W30" s="154">
        <v>9256.7200000000012</v>
      </c>
      <c r="X30" s="154">
        <v>8296.7439999999988</v>
      </c>
      <c r="Y30" s="154">
        <v>9856.137999999999</v>
      </c>
      <c r="Z30" s="154">
        <v>9306.1540000000005</v>
      </c>
      <c r="AA30" s="154">
        <v>13709.666999999996</v>
      </c>
      <c r="AB30" s="154">
        <v>12449.267000000005</v>
      </c>
      <c r="AC30" s="154">
        <v>12684.448000000004</v>
      </c>
      <c r="AD30" s="119">
        <v>16636.305</v>
      </c>
      <c r="AE30" s="52">
        <f t="shared" ref="AE30:AE45" si="47">IF(AD30="","",(AD30-AC30)/AC30)</f>
        <v>0.31155135800942974</v>
      </c>
      <c r="AG30" s="125">
        <f t="shared" si="44"/>
        <v>0.46047109354109889</v>
      </c>
      <c r="AH30" s="157">
        <f t="shared" si="44"/>
        <v>0.45757226895448566</v>
      </c>
      <c r="AI30" s="157">
        <f t="shared" si="44"/>
        <v>0.5419617422671561</v>
      </c>
      <c r="AJ30" s="157">
        <f t="shared" si="44"/>
        <v>0.82888642292733761</v>
      </c>
      <c r="AK30" s="157">
        <f t="shared" si="44"/>
        <v>0.50636300335303253</v>
      </c>
      <c r="AL30" s="157">
        <f t="shared" si="44"/>
        <v>0.48905442795728249</v>
      </c>
      <c r="AM30" s="157">
        <f t="shared" si="44"/>
        <v>0.51556937685642856</v>
      </c>
      <c r="AN30" s="157">
        <f t="shared" si="44"/>
        <v>0.54755948056577153</v>
      </c>
      <c r="AO30" s="157">
        <f t="shared" si="44"/>
        <v>0.92171330852361721</v>
      </c>
      <c r="AP30" s="157">
        <f t="shared" si="44"/>
        <v>0.57411865515950256</v>
      </c>
      <c r="AQ30" s="157">
        <f t="shared" si="44"/>
        <v>0.6218671970115851</v>
      </c>
      <c r="AR30" s="157">
        <f t="shared" si="44"/>
        <v>0.49425784549142993</v>
      </c>
      <c r="AS30" s="157">
        <f t="shared" ref="AS30" si="48">(AD30/N30)*10</f>
        <v>0.6184207112272827</v>
      </c>
      <c r="AT30" s="52">
        <f t="shared" ref="AT30" si="49">IF(AS30="","",(AS30-AR30)/AR30)</f>
        <v>0.25121071292737968</v>
      </c>
      <c r="AV30" s="105"/>
      <c r="AW30" s="105"/>
    </row>
    <row r="31" spans="1:49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19">
        <v>197005.59000000005</v>
      </c>
      <c r="O31" s="52">
        <f t="shared" si="46"/>
        <v>-0.43152372365980818</v>
      </c>
      <c r="Q31" s="109" t="s">
        <v>75</v>
      </c>
      <c r="R31" s="19">
        <v>7424.4470000000001</v>
      </c>
      <c r="S31" s="154">
        <v>5510.3540000000003</v>
      </c>
      <c r="T31" s="154">
        <v>6830.2309999999961</v>
      </c>
      <c r="U31" s="154">
        <v>7114.5390000000007</v>
      </c>
      <c r="V31" s="154">
        <v>8082.2549999999983</v>
      </c>
      <c r="W31" s="154">
        <v>8938.91</v>
      </c>
      <c r="X31" s="154">
        <v>8489.652</v>
      </c>
      <c r="Y31" s="154">
        <v>9926.7349999999988</v>
      </c>
      <c r="Z31" s="154">
        <v>10260.373</v>
      </c>
      <c r="AA31" s="154">
        <v>11780.022999999999</v>
      </c>
      <c r="AB31" s="154">
        <v>12880.835000000003</v>
      </c>
      <c r="AC31" s="154">
        <v>17712.749</v>
      </c>
      <c r="AD31" s="119">
        <v>13545.27300000001</v>
      </c>
      <c r="AE31" s="52">
        <f t="shared" si="47"/>
        <v>-0.23528115257546922</v>
      </c>
      <c r="AG31" s="125">
        <f t="shared" si="44"/>
        <v>0.44241062088628053</v>
      </c>
      <c r="AH31" s="157">
        <f t="shared" si="44"/>
        <v>0.44000691509090828</v>
      </c>
      <c r="AI31" s="157">
        <f t="shared" si="44"/>
        <v>0.50306153781226581</v>
      </c>
      <c r="AJ31" s="157">
        <f t="shared" si="44"/>
        <v>0.908169034292719</v>
      </c>
      <c r="AK31" s="157">
        <f t="shared" si="44"/>
        <v>0.50798316681623246</v>
      </c>
      <c r="AL31" s="157">
        <f t="shared" si="44"/>
        <v>0.49726565111971294</v>
      </c>
      <c r="AM31" s="157">
        <f t="shared" si="44"/>
        <v>0.53652846921584385</v>
      </c>
      <c r="AN31" s="157">
        <f t="shared" si="44"/>
        <v>0.5373482716568041</v>
      </c>
      <c r="AO31" s="157">
        <f t="shared" si="44"/>
        <v>0.78173472362263119</v>
      </c>
      <c r="AP31" s="157">
        <f t="shared" si="44"/>
        <v>0.56172228676028879</v>
      </c>
      <c r="AQ31" s="157">
        <f t="shared" si="44"/>
        <v>0.61636897129854362</v>
      </c>
      <c r="AR31" s="157">
        <f t="shared" si="44"/>
        <v>0.51111633914897814</v>
      </c>
      <c r="AS31" s="157">
        <f t="shared" ref="AS31" si="50">(AD31/N31)*10</f>
        <v>0.68755779975583464</v>
      </c>
      <c r="AT31" s="52">
        <f t="shared" ref="AT31" si="51">IF(AS31="","",(AS31-AR31)/AR31)</f>
        <v>0.34520802230786846</v>
      </c>
      <c r="AV31" s="105"/>
      <c r="AW31" s="105"/>
    </row>
    <row r="32" spans="1:49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19">
        <v>212281.96000000005</v>
      </c>
      <c r="O32" s="52">
        <f t="shared" si="46"/>
        <v>-0.10928634262158547</v>
      </c>
      <c r="Q32" s="109" t="s">
        <v>76</v>
      </c>
      <c r="R32" s="19">
        <v>6997.9059999999999</v>
      </c>
      <c r="S32" s="154">
        <v>5641.7790000000005</v>
      </c>
      <c r="T32" s="154">
        <v>6955.6630000000014</v>
      </c>
      <c r="U32" s="154">
        <v>8794.5019999999968</v>
      </c>
      <c r="V32" s="154">
        <v>7652.6419999999989</v>
      </c>
      <c r="W32" s="154">
        <v>8505.6460000000006</v>
      </c>
      <c r="X32" s="154">
        <v>6662.3990000000013</v>
      </c>
      <c r="Y32" s="154">
        <v>10370.893000000004</v>
      </c>
      <c r="Z32" s="154">
        <v>11386.056</v>
      </c>
      <c r="AA32" s="154">
        <v>12901.989000000001</v>
      </c>
      <c r="AB32" s="154">
        <v>14090.422</v>
      </c>
      <c r="AC32" s="154">
        <v>12972.172999999997</v>
      </c>
      <c r="AD32" s="119">
        <v>15054.097000000005</v>
      </c>
      <c r="AE32" s="52">
        <f t="shared" si="47"/>
        <v>0.16049153831050578</v>
      </c>
      <c r="AG32" s="125">
        <f t="shared" si="44"/>
        <v>0.4117380456536428</v>
      </c>
      <c r="AH32" s="157">
        <f t="shared" si="44"/>
        <v>0.45017323810756427</v>
      </c>
      <c r="AI32" s="157">
        <f t="shared" si="44"/>
        <v>0.53052169146380823</v>
      </c>
      <c r="AJ32" s="157">
        <f t="shared" si="44"/>
        <v>0.79315079340313666</v>
      </c>
      <c r="AK32" s="157">
        <f t="shared" si="44"/>
        <v>0.54920904241465762</v>
      </c>
      <c r="AL32" s="157">
        <f t="shared" si="44"/>
        <v>0.49231320433642595</v>
      </c>
      <c r="AM32" s="157">
        <f t="shared" si="44"/>
        <v>0.55148844538658548</v>
      </c>
      <c r="AN32" s="157">
        <f t="shared" si="44"/>
        <v>0.52949059732220316</v>
      </c>
      <c r="AO32" s="157">
        <f t="shared" si="44"/>
        <v>0.75728905420077208</v>
      </c>
      <c r="AP32" s="157">
        <f t="shared" si="44"/>
        <v>0.52733538616375741</v>
      </c>
      <c r="AQ32" s="157">
        <f t="shared" si="44"/>
        <v>0.60476032121983347</v>
      </c>
      <c r="AR32" s="157">
        <f t="shared" si="44"/>
        <v>0.54429927333323636</v>
      </c>
      <c r="AS32" s="157">
        <f t="shared" ref="AS32" si="52">(AD32/N32)*10</f>
        <v>0.70915573796284903</v>
      </c>
      <c r="AT32" s="52">
        <f t="shared" ref="AT32" si="53">IF(AS32="","",(AS32-AR32)/AR32)</f>
        <v>0.30287834782517264</v>
      </c>
      <c r="AV32" s="105"/>
      <c r="AW32" s="105"/>
    </row>
    <row r="33" spans="1:49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19">
        <v>296994.00000000006</v>
      </c>
      <c r="O33" s="52">
        <f t="shared" si="46"/>
        <v>9.3220420400700804E-2</v>
      </c>
      <c r="Q33" s="109" t="s">
        <v>77</v>
      </c>
      <c r="R33" s="19">
        <v>5233.5920000000015</v>
      </c>
      <c r="S33" s="154">
        <v>6774.5830000000024</v>
      </c>
      <c r="T33" s="154">
        <v>6184.9250000000011</v>
      </c>
      <c r="U33" s="154">
        <v>12346.015000000001</v>
      </c>
      <c r="V33" s="154">
        <v>9823.5429999999997</v>
      </c>
      <c r="W33" s="154">
        <v>9567.4180000000015</v>
      </c>
      <c r="X33" s="154">
        <v>8927.2699999999986</v>
      </c>
      <c r="Y33" s="154">
        <v>11110.941999999997</v>
      </c>
      <c r="Z33" s="154">
        <v>11997.332</v>
      </c>
      <c r="AA33" s="154">
        <v>12224.240000000003</v>
      </c>
      <c r="AB33" s="154">
        <v>10503.531999999996</v>
      </c>
      <c r="AC33" s="154">
        <v>13714.956999999997</v>
      </c>
      <c r="AD33" s="119">
        <v>20017.547999999999</v>
      </c>
      <c r="AE33" s="52">
        <f t="shared" si="47"/>
        <v>0.45954143348754239</v>
      </c>
      <c r="AG33" s="125">
        <f t="shared" si="44"/>
        <v>0.49547514696423517</v>
      </c>
      <c r="AH33" s="157">
        <f t="shared" si="44"/>
        <v>0.46184732439637305</v>
      </c>
      <c r="AI33" s="157">
        <f t="shared" si="44"/>
        <v>0.58455084732547036</v>
      </c>
      <c r="AJ33" s="157">
        <f t="shared" si="44"/>
        <v>0.78769456194735565</v>
      </c>
      <c r="AK33" s="157">
        <f t="shared" si="44"/>
        <v>0.4740445861025222</v>
      </c>
      <c r="AL33" s="157">
        <f t="shared" si="44"/>
        <v>0.52641405214864356</v>
      </c>
      <c r="AM33" s="157">
        <f t="shared" si="44"/>
        <v>0.57203930554337168</v>
      </c>
      <c r="AN33" s="157">
        <f t="shared" si="44"/>
        <v>0.53330507840023977</v>
      </c>
      <c r="AO33" s="157">
        <f t="shared" si="44"/>
        <v>0.97449836694611214</v>
      </c>
      <c r="AP33" s="157">
        <f t="shared" si="44"/>
        <v>0.53612416504160132</v>
      </c>
      <c r="AQ33" s="157">
        <f t="shared" si="44"/>
        <v>0.50677934421259097</v>
      </c>
      <c r="AR33" s="157">
        <f t="shared" si="44"/>
        <v>0.50484087413609458</v>
      </c>
      <c r="AS33" s="157">
        <f t="shared" ref="AS33" si="54">(AD33/N33)*10</f>
        <v>0.67400513141679608</v>
      </c>
      <c r="AT33" s="52">
        <f t="shared" ref="AT33" si="55">IF(AS33="","",(AS33-AR33)/AR33)</f>
        <v>0.33508431259688048</v>
      </c>
      <c r="AV33" s="105"/>
      <c r="AW33" s="105"/>
    </row>
    <row r="34" spans="1:49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19">
        <v>222974.87999999986</v>
      </c>
      <c r="O34" s="52">
        <f t="shared" si="46"/>
        <v>-0.19448020219307421</v>
      </c>
      <c r="Q34" s="109" t="s">
        <v>78</v>
      </c>
      <c r="R34" s="19">
        <v>8418.2340000000022</v>
      </c>
      <c r="S34" s="154">
        <v>4390.6889999999994</v>
      </c>
      <c r="T34" s="154">
        <v>6848.4070000000011</v>
      </c>
      <c r="U34" s="154">
        <v>11167.32799999999</v>
      </c>
      <c r="V34" s="154">
        <v>8872.2850000000017</v>
      </c>
      <c r="W34" s="154">
        <v>11662.620000000006</v>
      </c>
      <c r="X34" s="154">
        <v>9423.9899999999961</v>
      </c>
      <c r="Y34" s="154">
        <v>14481.375000000004</v>
      </c>
      <c r="Z34" s="154">
        <v>12803.287</v>
      </c>
      <c r="AA34" s="154">
        <v>13718.046000000006</v>
      </c>
      <c r="AB34" s="154">
        <v>12228.946999999995</v>
      </c>
      <c r="AC34" s="154">
        <v>14526.821999999995</v>
      </c>
      <c r="AD34" s="119">
        <v>14380.717000000002</v>
      </c>
      <c r="AE34" s="52">
        <f t="shared" si="47"/>
        <v>-1.0057602412970459E-2</v>
      </c>
      <c r="AG34" s="125">
        <f t="shared" si="44"/>
        <v>0.48672862985073784</v>
      </c>
      <c r="AH34" s="157">
        <f t="shared" si="44"/>
        <v>0.49688825876595721</v>
      </c>
      <c r="AI34" s="157">
        <f t="shared" si="44"/>
        <v>0.56924809937044796</v>
      </c>
      <c r="AJ34" s="157">
        <f t="shared" si="44"/>
        <v>0.78543559483657488</v>
      </c>
      <c r="AK34" s="157">
        <f t="shared" si="44"/>
        <v>0.54207508867396426</v>
      </c>
      <c r="AL34" s="157">
        <f t="shared" si="44"/>
        <v>0.51283586940978365</v>
      </c>
      <c r="AM34" s="157">
        <f t="shared" si="44"/>
        <v>0.58706569068968495</v>
      </c>
      <c r="AN34" s="157">
        <f t="shared" si="44"/>
        <v>0.58568978626091728</v>
      </c>
      <c r="AO34" s="157">
        <f t="shared" si="44"/>
        <v>0.80425854872244606</v>
      </c>
      <c r="AP34" s="157">
        <f t="shared" si="44"/>
        <v>0.55167855015599043</v>
      </c>
      <c r="AQ34" s="157">
        <f t="shared" si="44"/>
        <v>0.60866792877006426</v>
      </c>
      <c r="AR34" s="157">
        <f t="shared" si="44"/>
        <v>0.52479645779906703</v>
      </c>
      <c r="AS34" s="157">
        <f t="shared" ref="AS34" si="56">(AD34/N34)*10</f>
        <v>0.64494785242176211</v>
      </c>
      <c r="AT34" s="52">
        <f t="shared" ref="AT34" si="57">IF(AS34="","",(AS34-AR34)/AR34)</f>
        <v>0.22894856250858767</v>
      </c>
      <c r="AV34" s="105"/>
      <c r="AW34" s="105"/>
    </row>
    <row r="35" spans="1:49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19">
        <v>235042.49999999983</v>
      </c>
      <c r="O35" s="52">
        <f t="shared" si="46"/>
        <v>-0.15700040521222483</v>
      </c>
      <c r="Q35" s="109" t="s">
        <v>79</v>
      </c>
      <c r="R35" s="19">
        <v>8202.5570000000007</v>
      </c>
      <c r="S35" s="154">
        <v>7142.6719999999987</v>
      </c>
      <c r="T35" s="154">
        <v>8489.8880000000008</v>
      </c>
      <c r="U35" s="154">
        <v>14058.68400000001</v>
      </c>
      <c r="V35" s="154">
        <v>13129.382000000001</v>
      </c>
      <c r="W35" s="154">
        <v>12275.063000000002</v>
      </c>
      <c r="X35" s="154">
        <v>8407.0900000000038</v>
      </c>
      <c r="Y35" s="154">
        <v>11587.890000000009</v>
      </c>
      <c r="Z35" s="154">
        <v>14215.772000000001</v>
      </c>
      <c r="AA35" s="154">
        <v>14177.262000000006</v>
      </c>
      <c r="AB35" s="154">
        <v>16500.630999999998</v>
      </c>
      <c r="AC35" s="154">
        <v>15555.110999999997</v>
      </c>
      <c r="AD35" s="119">
        <v>16554.87</v>
      </c>
      <c r="AE35" s="52">
        <f t="shared" si="47"/>
        <v>6.4272058232178603E-2</v>
      </c>
      <c r="AG35" s="125">
        <f t="shared" si="44"/>
        <v>0.53410624801970208</v>
      </c>
      <c r="AH35" s="157">
        <f t="shared" si="44"/>
        <v>0.48911992034573448</v>
      </c>
      <c r="AI35" s="157">
        <f t="shared" si="44"/>
        <v>0.65603956133015395</v>
      </c>
      <c r="AJ35" s="157">
        <f t="shared" si="44"/>
        <v>0.7829523620224994</v>
      </c>
      <c r="AK35" s="157">
        <f t="shared" si="44"/>
        <v>0.48743234098377025</v>
      </c>
      <c r="AL35" s="157">
        <f t="shared" si="44"/>
        <v>0.51699036414929667</v>
      </c>
      <c r="AM35" s="157">
        <f t="shared" si="44"/>
        <v>0.56911382540516675</v>
      </c>
      <c r="AN35" s="157">
        <f t="shared" si="44"/>
        <v>0.55942287943501878</v>
      </c>
      <c r="AO35" s="157">
        <f t="shared" si="44"/>
        <v>0.8067909093137946</v>
      </c>
      <c r="AP35" s="157">
        <f t="shared" si="44"/>
        <v>0.5090389090704629</v>
      </c>
      <c r="AQ35" s="157">
        <f t="shared" si="44"/>
        <v>0.57789179127346701</v>
      </c>
      <c r="AR35" s="157">
        <f t="shared" si="44"/>
        <v>0.55789707265191923</v>
      </c>
      <c r="AS35" s="157">
        <f t="shared" ref="AS35" si="58">(AD35/N35)*10</f>
        <v>0.70433517342608298</v>
      </c>
      <c r="AT35" s="52">
        <f t="shared" ref="AT35" si="59">IF(AS35="","",(AS35-AR35)/AR35)</f>
        <v>0.2624822892116675</v>
      </c>
      <c r="AV35" s="105"/>
      <c r="AW35" s="105"/>
    </row>
    <row r="36" spans="1:49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19">
        <v>243776.97999999995</v>
      </c>
      <c r="O36" s="52">
        <f t="shared" si="46"/>
        <v>0.11238468927564059</v>
      </c>
      <c r="Q36" s="109" t="s">
        <v>80</v>
      </c>
      <c r="R36" s="19">
        <v>7606.0559999999978</v>
      </c>
      <c r="S36" s="154">
        <v>8313.0869999999995</v>
      </c>
      <c r="T36" s="154">
        <v>6909.0559999999987</v>
      </c>
      <c r="U36" s="154">
        <v>9139.0069999999996</v>
      </c>
      <c r="V36" s="154">
        <v>8531.6860000000033</v>
      </c>
      <c r="W36" s="154">
        <v>10841.422999999999</v>
      </c>
      <c r="X36" s="154">
        <v>9653.1510000000035</v>
      </c>
      <c r="Y36" s="154">
        <v>9956.3179999999975</v>
      </c>
      <c r="Z36" s="154">
        <v>13765.152</v>
      </c>
      <c r="AA36" s="154">
        <v>14750.275999999996</v>
      </c>
      <c r="AB36" s="154">
        <v>15789.42300000001</v>
      </c>
      <c r="AC36" s="154">
        <v>12744.038000000008</v>
      </c>
      <c r="AD36" s="119">
        <v>16229.652000000006</v>
      </c>
      <c r="AE36" s="52">
        <f t="shared" si="47"/>
        <v>0.27350938532982999</v>
      </c>
      <c r="AG36" s="125">
        <f t="shared" si="44"/>
        <v>0.44176385961468218</v>
      </c>
      <c r="AH36" s="157">
        <f t="shared" si="44"/>
        <v>0.42017785877420555</v>
      </c>
      <c r="AI36" s="157">
        <f t="shared" si="44"/>
        <v>0.63948363387771534</v>
      </c>
      <c r="AJ36" s="157">
        <f t="shared" si="44"/>
        <v>0.71120273013234991</v>
      </c>
      <c r="AK36" s="157">
        <f t="shared" si="44"/>
        <v>0.43360371542738207</v>
      </c>
      <c r="AL36" s="157">
        <f t="shared" si="44"/>
        <v>0.45907066820991294</v>
      </c>
      <c r="AM36" s="157">
        <f t="shared" si="44"/>
        <v>0.59928518991605073</v>
      </c>
      <c r="AN36" s="157">
        <f t="shared" si="44"/>
        <v>0.5807675710119673</v>
      </c>
      <c r="AO36" s="157">
        <f t="shared" si="44"/>
        <v>0.76451061502797446</v>
      </c>
      <c r="AP36" s="157">
        <f t="shared" si="44"/>
        <v>0.49793317713264845</v>
      </c>
      <c r="AQ36" s="157">
        <f t="shared" si="44"/>
        <v>0.55159727832865624</v>
      </c>
      <c r="AR36" s="157">
        <f t="shared" si="44"/>
        <v>0.58152630944673145</v>
      </c>
      <c r="AS36" s="157">
        <f t="shared" ref="AS36" si="60">(AD36/N36)*10</f>
        <v>0.66575818602724546</v>
      </c>
      <c r="AT36" s="52">
        <f t="shared" ref="AT36" si="61">IF(AS36="","",(AS36-AR36)/AR36)</f>
        <v>0.14484620078608801</v>
      </c>
      <c r="AV36" s="105"/>
      <c r="AW36" s="105"/>
    </row>
    <row r="37" spans="1:49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19">
        <v>265910.96999999991</v>
      </c>
      <c r="O37" s="52">
        <f t="shared" si="46"/>
        <v>0.43249223811402354</v>
      </c>
      <c r="Q37" s="109" t="s">
        <v>81</v>
      </c>
      <c r="R37" s="19">
        <v>8950.255000000001</v>
      </c>
      <c r="S37" s="154">
        <v>8091.360999999999</v>
      </c>
      <c r="T37" s="154">
        <v>7317.6259999999966</v>
      </c>
      <c r="U37" s="154">
        <v>9009.7860000000001</v>
      </c>
      <c r="V37" s="154">
        <v>11821.654999999999</v>
      </c>
      <c r="W37" s="154">
        <v>8422.7539999999954</v>
      </c>
      <c r="X37" s="154">
        <v>8932.4599999999973</v>
      </c>
      <c r="Y37" s="154">
        <v>10856.737000000006</v>
      </c>
      <c r="Z37" s="154">
        <v>13503.767</v>
      </c>
      <c r="AA37" s="154">
        <v>13395.533000000005</v>
      </c>
      <c r="AB37" s="154">
        <v>12829.427999999996</v>
      </c>
      <c r="AC37" s="154">
        <v>12358.695999999998</v>
      </c>
      <c r="AD37" s="119">
        <v>18631.099999999995</v>
      </c>
      <c r="AE37" s="52">
        <f t="shared" si="47"/>
        <v>0.50752959697366107</v>
      </c>
      <c r="AG37" s="125">
        <f t="shared" si="44"/>
        <v>0.48486363856011194</v>
      </c>
      <c r="AH37" s="157">
        <f t="shared" si="44"/>
        <v>0.56136104589017211</v>
      </c>
      <c r="AI37" s="157">
        <f t="shared" si="44"/>
        <v>0.91494056270845225</v>
      </c>
      <c r="AJ37" s="157">
        <f t="shared" si="44"/>
        <v>0.73397337983951261</v>
      </c>
      <c r="AK37" s="157">
        <f t="shared" si="44"/>
        <v>0.54686443981211563</v>
      </c>
      <c r="AL37" s="157">
        <f t="shared" si="44"/>
        <v>0.55361740351046873</v>
      </c>
      <c r="AM37" s="157">
        <f t="shared" si="44"/>
        <v>0.59768837923984341</v>
      </c>
      <c r="AN37" s="157">
        <f t="shared" si="44"/>
        <v>0.78949101429546453</v>
      </c>
      <c r="AO37" s="157">
        <f t="shared" si="44"/>
        <v>0.85577312393822647</v>
      </c>
      <c r="AP37" s="157">
        <f t="shared" si="44"/>
        <v>0.5392227587309858</v>
      </c>
      <c r="AQ37" s="157">
        <f t="shared" si="44"/>
        <v>0.66185996306935324</v>
      </c>
      <c r="AR37" s="157">
        <f t="shared" si="44"/>
        <v>0.66577682346880351</v>
      </c>
      <c r="AS37" s="157">
        <f t="shared" ref="AS37" si="62">(AD37/N37)*10</f>
        <v>0.70065180086402612</v>
      </c>
      <c r="AT37" s="52">
        <f t="shared" ref="AT37" si="63">IF(AS37="","",(AS37-AR37)/AR37)</f>
        <v>5.2382384255310069E-2</v>
      </c>
      <c r="AV37" s="105"/>
      <c r="AW37" s="105"/>
    </row>
    <row r="38" spans="1:49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19">
        <v>213174.52999999985</v>
      </c>
      <c r="O38" s="52">
        <f t="shared" si="46"/>
        <v>-3.9558473908553077E-2</v>
      </c>
      <c r="Q38" s="109" t="s">
        <v>82</v>
      </c>
      <c r="R38" s="19">
        <v>8836.2159999999967</v>
      </c>
      <c r="S38" s="154">
        <v>6184.2449999999999</v>
      </c>
      <c r="T38" s="154">
        <v>6843.8590000000013</v>
      </c>
      <c r="U38" s="154">
        <v>12325.401000000003</v>
      </c>
      <c r="V38" s="154">
        <v>11790.632999999998</v>
      </c>
      <c r="W38" s="154">
        <v>8857.4580000000024</v>
      </c>
      <c r="X38" s="154">
        <v>10603.755000000001</v>
      </c>
      <c r="Y38" s="154">
        <v>13090.348000000009</v>
      </c>
      <c r="Z38" s="154">
        <v>16694.899000000001</v>
      </c>
      <c r="AA38" s="154">
        <v>17343.396999999994</v>
      </c>
      <c r="AB38" s="154">
        <v>14141.986999999999</v>
      </c>
      <c r="AC38" s="154">
        <v>13795.060000000012</v>
      </c>
      <c r="AD38" s="119">
        <v>14536.081999999999</v>
      </c>
      <c r="AE38" s="52">
        <f t="shared" si="47"/>
        <v>5.3716475317975104E-2</v>
      </c>
      <c r="AG38" s="125">
        <f t="shared" si="44"/>
        <v>0.50547976786025839</v>
      </c>
      <c r="AH38" s="157">
        <f t="shared" si="44"/>
        <v>0.61364183688748253</v>
      </c>
      <c r="AI38" s="157">
        <f t="shared" si="44"/>
        <v>0.99143989040046498</v>
      </c>
      <c r="AJ38" s="157">
        <f t="shared" si="44"/>
        <v>0.79860824444016809</v>
      </c>
      <c r="AK38" s="157">
        <f t="shared" si="44"/>
        <v>0.61462071336796531</v>
      </c>
      <c r="AL38" s="157">
        <f t="shared" si="44"/>
        <v>0.7179397354111039</v>
      </c>
      <c r="AM38" s="157">
        <f t="shared" si="44"/>
        <v>0.76149967195295487</v>
      </c>
      <c r="AN38" s="157">
        <f t="shared" si="44"/>
        <v>0.82067211196453671</v>
      </c>
      <c r="AO38" s="157">
        <f t="shared" si="44"/>
        <v>0.76712936250314256</v>
      </c>
      <c r="AP38" s="157">
        <f t="shared" si="44"/>
        <v>0.61919728263479246</v>
      </c>
      <c r="AQ38" s="157">
        <f t="shared" si="44"/>
        <v>0.63990474451207224</v>
      </c>
      <c r="AR38" s="157">
        <f t="shared" si="44"/>
        <v>0.62152586797883858</v>
      </c>
      <c r="AS38" s="157">
        <f t="shared" ref="AS38" si="64">(AD38/N38)*10</f>
        <v>0.68188643361850065</v>
      </c>
      <c r="AT38" s="52">
        <f t="shared" ref="AT38" si="65">IF(AS38="","",(AS38-AR38)/AR38)</f>
        <v>9.7116739221089363E-2</v>
      </c>
      <c r="AV38" s="105"/>
      <c r="AW38" s="105"/>
    </row>
    <row r="39" spans="1:49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19">
        <v>228605.69999999984</v>
      </c>
      <c r="O39" s="52">
        <f t="shared" si="46"/>
        <v>6.7883562673438577E-2</v>
      </c>
      <c r="Q39" s="109" t="s">
        <v>83</v>
      </c>
      <c r="R39" s="19">
        <v>8561.616</v>
      </c>
      <c r="S39" s="154">
        <v>7679.9049999999988</v>
      </c>
      <c r="T39" s="154">
        <v>10402.912</v>
      </c>
      <c r="U39" s="154">
        <v>7707.6290000000035</v>
      </c>
      <c r="V39" s="154">
        <v>12654.747000000003</v>
      </c>
      <c r="W39" s="154">
        <v>9979.3469999999979</v>
      </c>
      <c r="X39" s="154">
        <v>10712.686999999996</v>
      </c>
      <c r="Y39" s="154">
        <v>11080.005999999999</v>
      </c>
      <c r="Z39" s="154">
        <v>17646.002</v>
      </c>
      <c r="AA39" s="154">
        <v>15712.195000000003</v>
      </c>
      <c r="AB39" s="154">
        <v>14615.516000000009</v>
      </c>
      <c r="AC39" s="154">
        <v>15584.514000000003</v>
      </c>
      <c r="AD39" s="119">
        <v>18012.475999999995</v>
      </c>
      <c r="AE39" s="52">
        <f t="shared" si="47"/>
        <v>0.15579324449899379</v>
      </c>
      <c r="AG39" s="125">
        <f t="shared" si="44"/>
        <v>0.59655396247491954</v>
      </c>
      <c r="AH39" s="157">
        <f t="shared" si="44"/>
        <v>0.7101543245465749</v>
      </c>
      <c r="AI39" s="157">
        <f t="shared" ref="AI39:AS41" si="66">IF(T39="","",(T39/D39)*10)</f>
        <v>0.82659295097689434</v>
      </c>
      <c r="AJ39" s="157">
        <f t="shared" si="66"/>
        <v>0.75542927217629385</v>
      </c>
      <c r="AK39" s="157">
        <f t="shared" si="66"/>
        <v>0.66232957299169615</v>
      </c>
      <c r="AL39" s="157">
        <f t="shared" si="66"/>
        <v>0.69529221532504837</v>
      </c>
      <c r="AM39" s="157">
        <f t="shared" si="66"/>
        <v>0.70882922115899427</v>
      </c>
      <c r="AN39" s="157">
        <f t="shared" si="66"/>
        <v>0.81643127472411259</v>
      </c>
      <c r="AO39" s="157">
        <f t="shared" si="66"/>
        <v>0.6555002561116402</v>
      </c>
      <c r="AP39" s="157">
        <f t="shared" si="66"/>
        <v>0.68927659143619546</v>
      </c>
      <c r="AQ39" s="157">
        <f t="shared" si="66"/>
        <v>0.64689754420867462</v>
      </c>
      <c r="AR39" s="157">
        <f t="shared" si="66"/>
        <v>0.72799787288130147</v>
      </c>
      <c r="AS39" s="157">
        <f t="shared" ref="AS39" si="67">(AD39/N39)*10</f>
        <v>0.78792768509271682</v>
      </c>
      <c r="AT39" s="52">
        <f t="shared" ref="AT39" si="68">IF(AS39="","",(AS39-AR39)/AR39)</f>
        <v>8.2321411152236693E-2</v>
      </c>
      <c r="AV39" s="105"/>
      <c r="AW39" s="105"/>
    </row>
    <row r="40" spans="1:49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19"/>
      <c r="O40" s="52" t="str">
        <f t="shared" si="46"/>
        <v/>
      </c>
      <c r="Q40" s="110" t="s">
        <v>84</v>
      </c>
      <c r="R40" s="19">
        <v>8577.6339999999964</v>
      </c>
      <c r="S40" s="154">
        <v>10729.738000000001</v>
      </c>
      <c r="T40" s="154">
        <v>8400.3320000000022</v>
      </c>
      <c r="U40" s="154">
        <v>14080.129999999997</v>
      </c>
      <c r="V40" s="154">
        <v>13582.820000000003</v>
      </c>
      <c r="W40" s="154">
        <v>9345.7980000000007</v>
      </c>
      <c r="X40" s="154">
        <v>11478.792000000003</v>
      </c>
      <c r="Y40" s="154">
        <v>14722.865999999998</v>
      </c>
      <c r="Z40" s="154">
        <v>13500.736999999999</v>
      </c>
      <c r="AA40" s="154">
        <v>16104.085999999999</v>
      </c>
      <c r="AB40" s="154">
        <v>14131.660999999996</v>
      </c>
      <c r="AC40" s="154">
        <v>17317.553000000004</v>
      </c>
      <c r="AD40" s="119"/>
      <c r="AE40" s="52" t="str">
        <f t="shared" si="47"/>
        <v/>
      </c>
      <c r="AG40" s="125">
        <f t="shared" si="44"/>
        <v>0.56128924309160388</v>
      </c>
      <c r="AH40" s="157">
        <f t="shared" si="44"/>
        <v>0.49567972006947647</v>
      </c>
      <c r="AI40" s="157">
        <f t="shared" si="66"/>
        <v>0.9790091257525988</v>
      </c>
      <c r="AJ40" s="157">
        <f t="shared" si="66"/>
        <v>0.61228139027468687</v>
      </c>
      <c r="AK40" s="157">
        <f t="shared" si="66"/>
        <v>0.5822210241113337</v>
      </c>
      <c r="AL40" s="157">
        <f t="shared" si="66"/>
        <v>0.62664828118918259</v>
      </c>
      <c r="AM40" s="157">
        <f t="shared" si="66"/>
        <v>0.67665809142176681</v>
      </c>
      <c r="AN40" s="157">
        <f t="shared" si="66"/>
        <v>0.91161704676855315</v>
      </c>
      <c r="AO40" s="157">
        <f t="shared" si="66"/>
        <v>0.66978639445387611</v>
      </c>
      <c r="AP40" s="157">
        <f t="shared" si="66"/>
        <v>0.69632467581771174</v>
      </c>
      <c r="AQ40" s="157">
        <f t="shared" si="66"/>
        <v>0.56670328216974419</v>
      </c>
      <c r="AR40" s="157">
        <f t="shared" si="66"/>
        <v>0.70671261274209851</v>
      </c>
      <c r="AS40" s="157" t="str">
        <f t="shared" si="66"/>
        <v/>
      </c>
      <c r="AT40" s="52" t="str">
        <f t="shared" ref="AT40:AT45" si="69">IF(AS40="","",(AS40-AR40)/AR40)</f>
        <v/>
      </c>
      <c r="AV40" s="105"/>
      <c r="AW40" s="105"/>
    </row>
    <row r="41" spans="1:49" ht="20.100000000000001" customHeight="1" thickBot="1" x14ac:dyDescent="0.3">
      <c r="A41" s="35" t="str">
        <f>A19</f>
        <v>jan-nov</v>
      </c>
      <c r="B41" s="167">
        <f>SUM(B29:B39)</f>
        <v>1660699.15</v>
      </c>
      <c r="C41" s="168">
        <f t="shared" ref="C41:M41" si="70">SUM(C29:C39)</f>
        <v>1417049.3199999998</v>
      </c>
      <c r="D41" s="168">
        <f t="shared" si="70"/>
        <v>1207246.9499999997</v>
      </c>
      <c r="E41" s="168">
        <f t="shared" si="70"/>
        <v>1366331.5399999996</v>
      </c>
      <c r="F41" s="168">
        <f t="shared" si="70"/>
        <v>2094317.3900000001</v>
      </c>
      <c r="G41" s="168">
        <f t="shared" si="70"/>
        <v>2008932.44</v>
      </c>
      <c r="H41" s="168">
        <f t="shared" si="70"/>
        <v>1632520.9699999995</v>
      </c>
      <c r="I41" s="168">
        <f t="shared" si="70"/>
        <v>1992874.2699999996</v>
      </c>
      <c r="J41" s="168">
        <f t="shared" si="70"/>
        <v>1773625.8100000003</v>
      </c>
      <c r="K41" s="168">
        <f t="shared" si="70"/>
        <v>2702116.02</v>
      </c>
      <c r="L41" s="168">
        <f t="shared" si="70"/>
        <v>2493972.9499999997</v>
      </c>
      <c r="M41" s="168">
        <f t="shared" si="70"/>
        <v>2723879.0100000007</v>
      </c>
      <c r="N41" s="169">
        <f t="shared" ref="N41" si="71">SUM(N29:N38)</f>
        <v>2350602.959999999</v>
      </c>
      <c r="O41" s="61">
        <f t="shared" si="46"/>
        <v>-0.13703841052763999</v>
      </c>
      <c r="Q41" s="109"/>
      <c r="R41" s="167">
        <f>SUM(R29:R39)</f>
        <v>80016.294999999998</v>
      </c>
      <c r="S41" s="168">
        <f t="shared" ref="S41:AD41" si="72">SUM(S29:S39)</f>
        <v>70014.482000000004</v>
      </c>
      <c r="T41" s="168">
        <f t="shared" si="72"/>
        <v>76948.230999999985</v>
      </c>
      <c r="U41" s="168">
        <f t="shared" si="72"/>
        <v>107288.80499999999</v>
      </c>
      <c r="V41" s="168">
        <f t="shared" si="72"/>
        <v>110561.151</v>
      </c>
      <c r="W41" s="168">
        <f t="shared" si="72"/>
        <v>106225.90900000001</v>
      </c>
      <c r="X41" s="168">
        <f t="shared" si="72"/>
        <v>97590.193999999989</v>
      </c>
      <c r="Y41" s="168">
        <f t="shared" si="72"/>
        <v>121455.86000000003</v>
      </c>
      <c r="Z41" s="168">
        <f t="shared" si="72"/>
        <v>139903.65000000002</v>
      </c>
      <c r="AA41" s="168">
        <f t="shared" si="72"/>
        <v>151640.37700000001</v>
      </c>
      <c r="AB41" s="168">
        <f t="shared" si="72"/>
        <v>150214.962</v>
      </c>
      <c r="AC41" s="168">
        <f t="shared" si="72"/>
        <v>153145.32399999999</v>
      </c>
      <c r="AD41" s="169">
        <f t="shared" si="72"/>
        <v>175961.48800000001</v>
      </c>
      <c r="AE41" s="61">
        <f t="shared" si="47"/>
        <v>0.14898374566108216</v>
      </c>
      <c r="AG41" s="172">
        <f t="shared" si="44"/>
        <v>0.48182294186156482</v>
      </c>
      <c r="AH41" s="173">
        <f t="shared" si="44"/>
        <v>0.49408641613123255</v>
      </c>
      <c r="AI41" s="173">
        <f t="shared" si="66"/>
        <v>0.63738600457843364</v>
      </c>
      <c r="AJ41" s="173">
        <f t="shared" si="66"/>
        <v>0.78523258710693322</v>
      </c>
      <c r="AK41" s="173">
        <f t="shared" si="66"/>
        <v>0.52791019894076319</v>
      </c>
      <c r="AL41" s="173">
        <f t="shared" si="66"/>
        <v>0.52876795100187646</v>
      </c>
      <c r="AM41" s="173">
        <f t="shared" si="66"/>
        <v>0.59778830283570583</v>
      </c>
      <c r="AN41" s="173">
        <f t="shared" si="66"/>
        <v>0.6094506905345316</v>
      </c>
      <c r="AO41" s="173">
        <f t="shared" si="66"/>
        <v>0.78880025996013226</v>
      </c>
      <c r="AP41" s="173">
        <f t="shared" si="66"/>
        <v>0.56119121413594963</v>
      </c>
      <c r="AQ41" s="173">
        <f t="shared" si="66"/>
        <v>0.60231191360756342</v>
      </c>
      <c r="AR41" s="173">
        <f t="shared" si="66"/>
        <v>0.56223247595714598</v>
      </c>
      <c r="AS41" s="173">
        <f t="shared" si="66"/>
        <v>0.74858021960459076</v>
      </c>
      <c r="AT41" s="61">
        <f t="shared" si="69"/>
        <v>0.33144251108975148</v>
      </c>
      <c r="AV41" s="105"/>
      <c r="AW41" s="105"/>
    </row>
    <row r="42" spans="1:49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M42" si="73">SUM(E29:E31)</f>
        <v>269354.83</v>
      </c>
      <c r="F42" s="154">
        <f t="shared" si="73"/>
        <v>518885.16000000003</v>
      </c>
      <c r="G42" s="154">
        <f t="shared" si="73"/>
        <v>534367.81999999983</v>
      </c>
      <c r="H42" s="154">
        <f t="shared" si="73"/>
        <v>446495.15</v>
      </c>
      <c r="I42" s="154">
        <f t="shared" si="73"/>
        <v>530104.43999999994</v>
      </c>
      <c r="J42" s="154">
        <f t="shared" si="73"/>
        <v>340089.82</v>
      </c>
      <c r="K42" s="154">
        <f t="shared" si="73"/>
        <v>649570.5</v>
      </c>
      <c r="L42" s="154">
        <f t="shared" si="73"/>
        <v>640253.84</v>
      </c>
      <c r="M42" s="154">
        <f t="shared" si="73"/>
        <v>817451.96000000066</v>
      </c>
      <c r="N42" s="119">
        <f>IF(N31="","",SUM(N29:N31))</f>
        <v>660447.13999999978</v>
      </c>
      <c r="O42" s="61">
        <f t="shared" si="46"/>
        <v>-0.19206611236212676</v>
      </c>
      <c r="Q42" s="108" t="s">
        <v>85</v>
      </c>
      <c r="R42" s="19">
        <f>SUM(R29:R31)</f>
        <v>17209.863000000001</v>
      </c>
      <c r="S42" s="154">
        <f>SUM(S29:S31)</f>
        <v>15796.161</v>
      </c>
      <c r="T42" s="154">
        <f>SUM(T29:T31)</f>
        <v>16995.894999999997</v>
      </c>
      <c r="U42" s="154">
        <f t="shared" ref="U42:AC42" si="74">SUM(U29:U31)</f>
        <v>22740.453000000001</v>
      </c>
      <c r="V42" s="154">
        <f t="shared" si="74"/>
        <v>26284.577999999994</v>
      </c>
      <c r="W42" s="154">
        <f t="shared" si="74"/>
        <v>26114.18</v>
      </c>
      <c r="X42" s="154">
        <f t="shared" si="74"/>
        <v>24267.392</v>
      </c>
      <c r="Y42" s="154">
        <f t="shared" si="74"/>
        <v>28921.351000000002</v>
      </c>
      <c r="Z42" s="154">
        <f t="shared" si="74"/>
        <v>27891.383000000002</v>
      </c>
      <c r="AA42" s="154">
        <f t="shared" si="74"/>
        <v>37417.438999999998</v>
      </c>
      <c r="AB42" s="154">
        <f t="shared" si="74"/>
        <v>39515.076000000001</v>
      </c>
      <c r="AC42" s="154">
        <f t="shared" si="74"/>
        <v>41893.952999999994</v>
      </c>
      <c r="AD42" s="119">
        <f>IF(AD31="","",SUM(AD29:AD31))</f>
        <v>42544.946000000011</v>
      </c>
      <c r="AE42" s="61">
        <f t="shared" si="47"/>
        <v>1.5539068371037149E-2</v>
      </c>
      <c r="AG42" s="124">
        <f t="shared" si="44"/>
        <v>0.44877401967325198</v>
      </c>
      <c r="AH42" s="156">
        <f t="shared" si="44"/>
        <v>0.43910336873301764</v>
      </c>
      <c r="AI42" s="156">
        <f t="shared" si="44"/>
        <v>0.50326831796508742</v>
      </c>
      <c r="AJ42" s="156">
        <f t="shared" si="44"/>
        <v>0.84425636622146327</v>
      </c>
      <c r="AK42" s="156">
        <f t="shared" si="44"/>
        <v>0.50655867668290977</v>
      </c>
      <c r="AL42" s="156">
        <f t="shared" si="44"/>
        <v>0.48869297556129054</v>
      </c>
      <c r="AM42" s="156">
        <f t="shared" si="44"/>
        <v>0.54350852411274786</v>
      </c>
      <c r="AN42" s="156">
        <f t="shared" si="44"/>
        <v>0.54557835810618771</v>
      </c>
      <c r="AO42" s="156">
        <f t="shared" si="44"/>
        <v>0.8201181382024314</v>
      </c>
      <c r="AP42" s="156">
        <f t="shared" si="44"/>
        <v>0.57603353292675696</v>
      </c>
      <c r="AQ42" s="156">
        <f t="shared" si="44"/>
        <v>0.61717827416700854</v>
      </c>
      <c r="AR42" s="156">
        <f t="shared" si="44"/>
        <v>0.51249437336965908</v>
      </c>
      <c r="AS42" s="156">
        <f t="shared" si="44"/>
        <v>0.64418396906071884</v>
      </c>
      <c r="AT42" s="61">
        <f t="shared" si="69"/>
        <v>0.25695812975506144</v>
      </c>
      <c r="AV42" s="105"/>
      <c r="AW42" s="105"/>
    </row>
    <row r="43" spans="1:49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M43" si="75">SUM(E32:E34)</f>
        <v>409796.7099999999</v>
      </c>
      <c r="F43" s="154">
        <f t="shared" si="75"/>
        <v>510240.19999999995</v>
      </c>
      <c r="G43" s="154">
        <f t="shared" si="75"/>
        <v>581930.29000000015</v>
      </c>
      <c r="H43" s="154">
        <f t="shared" si="75"/>
        <v>437395.03</v>
      </c>
      <c r="I43" s="154">
        <f t="shared" si="75"/>
        <v>651460.00999999989</v>
      </c>
      <c r="J43" s="154">
        <f t="shared" si="75"/>
        <v>432659.41000000003</v>
      </c>
      <c r="K43" s="154">
        <f t="shared" si="75"/>
        <v>721335.31</v>
      </c>
      <c r="L43" s="154">
        <f t="shared" si="75"/>
        <v>641165.57999999984</v>
      </c>
      <c r="M43" s="154">
        <f t="shared" si="75"/>
        <v>786805.54999999993</v>
      </c>
      <c r="N43" s="119">
        <f>IF(N34="","",SUM(N32:N34))</f>
        <v>732250.84</v>
      </c>
      <c r="O43" s="52">
        <f t="shared" si="46"/>
        <v>-6.9336966420737584E-2</v>
      </c>
      <c r="Q43" s="109" t="s">
        <v>86</v>
      </c>
      <c r="R43" s="19">
        <f>SUM(R32:R34)</f>
        <v>20649.732000000004</v>
      </c>
      <c r="S43" s="154">
        <f>SUM(S32:S34)</f>
        <v>16807.051000000003</v>
      </c>
      <c r="T43" s="154">
        <f>SUM(T32:T34)</f>
        <v>19988.995000000003</v>
      </c>
      <c r="U43" s="154">
        <f t="shared" ref="U43:AC43" si="76">SUM(U32:U34)</f>
        <v>32307.84499999999</v>
      </c>
      <c r="V43" s="154">
        <f t="shared" si="76"/>
        <v>26348.47</v>
      </c>
      <c r="W43" s="154">
        <f t="shared" si="76"/>
        <v>29735.684000000008</v>
      </c>
      <c r="X43" s="154">
        <f t="shared" si="76"/>
        <v>25013.658999999996</v>
      </c>
      <c r="Y43" s="154">
        <f t="shared" si="76"/>
        <v>35963.210000000006</v>
      </c>
      <c r="Z43" s="154">
        <f t="shared" si="76"/>
        <v>36186.675000000003</v>
      </c>
      <c r="AA43" s="154">
        <f t="shared" si="76"/>
        <v>38844.275000000009</v>
      </c>
      <c r="AB43" s="154">
        <f t="shared" si="76"/>
        <v>36822.900999999991</v>
      </c>
      <c r="AC43" s="154">
        <f t="shared" si="76"/>
        <v>41213.95199999999</v>
      </c>
      <c r="AD43" s="119">
        <f>IF(AD34="","",SUM(AD32:AD34))</f>
        <v>49452.362000000008</v>
      </c>
      <c r="AE43" s="52">
        <f t="shared" si="47"/>
        <v>0.19989371560388142</v>
      </c>
      <c r="AG43" s="125">
        <f t="shared" si="44"/>
        <v>0.46037323310250017</v>
      </c>
      <c r="AH43" s="157">
        <f t="shared" si="44"/>
        <v>0.46637956582738782</v>
      </c>
      <c r="AI43" s="157">
        <f t="shared" si="44"/>
        <v>0.55956706087754671</v>
      </c>
      <c r="AJ43" s="157">
        <f t="shared" si="44"/>
        <v>0.78838712492347729</v>
      </c>
      <c r="AK43" s="157">
        <f t="shared" si="44"/>
        <v>0.51639345547450011</v>
      </c>
      <c r="AL43" s="157">
        <f t="shared" si="44"/>
        <v>0.51098360939417675</v>
      </c>
      <c r="AM43" s="157">
        <f t="shared" si="44"/>
        <v>0.57187798864564132</v>
      </c>
      <c r="AN43" s="157">
        <f t="shared" si="44"/>
        <v>0.55204017818376927</v>
      </c>
      <c r="AO43" s="157">
        <f t="shared" si="44"/>
        <v>0.83637785666097031</v>
      </c>
      <c r="AP43" s="157">
        <f t="shared" si="44"/>
        <v>0.53850510936446472</v>
      </c>
      <c r="AQ43" s="157">
        <f t="shared" si="44"/>
        <v>0.57431188055977678</v>
      </c>
      <c r="AR43" s="157">
        <f t="shared" si="44"/>
        <v>0.5238136919598495</v>
      </c>
      <c r="AS43" s="157">
        <f t="shared" si="44"/>
        <v>0.6753472894616277</v>
      </c>
      <c r="AT43" s="52">
        <f t="shared" ref="AT43:AT44" si="77">IF(AS43="","",(AS43-AR43)/AR43)</f>
        <v>0.28928911142970526</v>
      </c>
      <c r="AV43" s="105"/>
      <c r="AW43" s="105"/>
    </row>
    <row r="44" spans="1:49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M44" si="78">SUM(E35:E37)</f>
        <v>430814.19999999995</v>
      </c>
      <c r="F44" s="154">
        <f t="shared" si="78"/>
        <v>682291.91</v>
      </c>
      <c r="G44" s="154">
        <f t="shared" si="78"/>
        <v>625733.66999999993</v>
      </c>
      <c r="H44" s="154">
        <f t="shared" si="78"/>
        <v>458250.33999999968</v>
      </c>
      <c r="I44" s="154">
        <f t="shared" si="78"/>
        <v>516089.50999999983</v>
      </c>
      <c r="J44" s="154">
        <f t="shared" si="78"/>
        <v>514049.36</v>
      </c>
      <c r="K44" s="154">
        <f t="shared" si="78"/>
        <v>823163.40000000037</v>
      </c>
      <c r="L44" s="154">
        <f t="shared" si="78"/>
        <v>765619.61999999988</v>
      </c>
      <c r="M44" s="154">
        <f t="shared" si="78"/>
        <v>683593.1599999998</v>
      </c>
      <c r="N44" s="119">
        <f>IF(N37="","",SUM(N35:N37))</f>
        <v>744730.44999999972</v>
      </c>
      <c r="O44" s="52">
        <f t="shared" si="46"/>
        <v>8.9435198561670717E-2</v>
      </c>
      <c r="Q44" s="109" t="s">
        <v>87</v>
      </c>
      <c r="R44" s="19">
        <f>SUM(R35:R37)</f>
        <v>24758.867999999999</v>
      </c>
      <c r="S44" s="154">
        <f>SUM(S35:S37)</f>
        <v>23547.119999999995</v>
      </c>
      <c r="T44" s="154">
        <f>SUM(T35:T37)</f>
        <v>22716.569999999996</v>
      </c>
      <c r="U44" s="154">
        <f t="shared" ref="U44:AC44" si="79">SUM(U35:U37)</f>
        <v>32207.47700000001</v>
      </c>
      <c r="V44" s="154">
        <f t="shared" si="79"/>
        <v>33482.723000000005</v>
      </c>
      <c r="W44" s="154">
        <f t="shared" si="79"/>
        <v>31539.239999999998</v>
      </c>
      <c r="X44" s="154">
        <f t="shared" si="79"/>
        <v>26992.701000000008</v>
      </c>
      <c r="Y44" s="154">
        <f t="shared" si="79"/>
        <v>32400.945000000014</v>
      </c>
      <c r="Z44" s="154">
        <f t="shared" si="79"/>
        <v>41484.690999999999</v>
      </c>
      <c r="AA44" s="154">
        <f t="shared" si="79"/>
        <v>42323.071000000004</v>
      </c>
      <c r="AB44" s="154">
        <f t="shared" si="79"/>
        <v>45119.482000000004</v>
      </c>
      <c r="AC44" s="154">
        <f t="shared" si="79"/>
        <v>40657.845000000001</v>
      </c>
      <c r="AD44" s="119">
        <f>IF(AD37="","",SUM(AD35:AD37))</f>
        <v>51415.622000000003</v>
      </c>
      <c r="AE44" s="52">
        <f t="shared" si="47"/>
        <v>0.26459289713953116</v>
      </c>
      <c r="AG44" s="125">
        <f t="shared" si="44"/>
        <v>0.48514141421504259</v>
      </c>
      <c r="AH44" s="157">
        <f t="shared" si="44"/>
        <v>0.48250690351015585</v>
      </c>
      <c r="AI44" s="157">
        <f t="shared" si="44"/>
        <v>0.71563660131674345</v>
      </c>
      <c r="AJ44" s="157">
        <f t="shared" si="44"/>
        <v>0.74759552958096576</v>
      </c>
      <c r="AK44" s="157">
        <f t="shared" si="44"/>
        <v>0.49073897124179594</v>
      </c>
      <c r="AL44" s="157">
        <f t="shared" si="44"/>
        <v>0.50403616605767754</v>
      </c>
      <c r="AM44" s="157">
        <f t="shared" si="44"/>
        <v>0.58903831909868365</v>
      </c>
      <c r="AN44" s="157">
        <f t="shared" si="44"/>
        <v>0.62781638402222173</v>
      </c>
      <c r="AO44" s="157">
        <f t="shared" si="44"/>
        <v>0.80701765682579585</v>
      </c>
      <c r="AP44" s="157">
        <f t="shared" si="44"/>
        <v>0.5141515159687613</v>
      </c>
      <c r="AQ44" s="157">
        <f t="shared" si="44"/>
        <v>0.58931982437963137</v>
      </c>
      <c r="AR44" s="157">
        <f t="shared" si="44"/>
        <v>0.59476670304893065</v>
      </c>
      <c r="AS44" s="157">
        <f t="shared" si="44"/>
        <v>0.69039236948079696</v>
      </c>
      <c r="AT44" s="52">
        <f t="shared" si="77"/>
        <v>0.16077844630787835</v>
      </c>
      <c r="AV44" s="105"/>
      <c r="AW44" s="105"/>
    </row>
    <row r="45" spans="1:49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N45" si="80">IF(E40="","",SUM(E38:E40))</f>
        <v>486327.5499999997</v>
      </c>
      <c r="F45" s="155">
        <f t="shared" si="80"/>
        <v>616193.31000000029</v>
      </c>
      <c r="G45" s="155">
        <f t="shared" si="80"/>
        <v>416040.10999999987</v>
      </c>
      <c r="H45" s="155">
        <f t="shared" si="80"/>
        <v>460019.91999999993</v>
      </c>
      <c r="I45" s="155">
        <f t="shared" si="80"/>
        <v>456723.05999999982</v>
      </c>
      <c r="J45" s="155">
        <f t="shared" si="80"/>
        <v>688395.02</v>
      </c>
      <c r="K45" s="155">
        <f t="shared" si="80"/>
        <v>739319.47000000044</v>
      </c>
      <c r="L45" s="155">
        <f t="shared" si="80"/>
        <v>696300.05</v>
      </c>
      <c r="M45" s="155">
        <f t="shared" si="80"/>
        <v>681072.12000000011</v>
      </c>
      <c r="N45" s="123" t="str">
        <f t="shared" si="80"/>
        <v/>
      </c>
      <c r="O45" s="55" t="str">
        <f t="shared" si="46"/>
        <v/>
      </c>
      <c r="Q45" s="110" t="s">
        <v>88</v>
      </c>
      <c r="R45" s="21">
        <f>SUM(R38:R40)</f>
        <v>25975.465999999993</v>
      </c>
      <c r="S45" s="155">
        <f>SUM(S38:S40)</f>
        <v>24593.887999999999</v>
      </c>
      <c r="T45" s="155">
        <f>IF(T40="","",SUM(T38:T40))</f>
        <v>25647.103000000003</v>
      </c>
      <c r="U45" s="155">
        <f t="shared" ref="U45:AD45" si="81">IF(U40="","",SUM(U38:U40))</f>
        <v>34113.160000000003</v>
      </c>
      <c r="V45" s="155">
        <f t="shared" si="81"/>
        <v>38028.200000000004</v>
      </c>
      <c r="W45" s="155">
        <f t="shared" si="81"/>
        <v>28182.603000000003</v>
      </c>
      <c r="X45" s="155">
        <f t="shared" si="81"/>
        <v>32795.233999999997</v>
      </c>
      <c r="Y45" s="155">
        <f t="shared" si="81"/>
        <v>38893.22</v>
      </c>
      <c r="Z45" s="155">
        <f t="shared" si="81"/>
        <v>47841.637999999999</v>
      </c>
      <c r="AA45" s="155">
        <f t="shared" si="81"/>
        <v>49159.678</v>
      </c>
      <c r="AB45" s="155">
        <f t="shared" si="81"/>
        <v>42889.164000000004</v>
      </c>
      <c r="AC45" s="155">
        <f t="shared" si="81"/>
        <v>46697.127000000022</v>
      </c>
      <c r="AD45" s="123" t="str">
        <f t="shared" si="81"/>
        <v/>
      </c>
      <c r="AE45" s="55" t="str">
        <f t="shared" si="47"/>
        <v/>
      </c>
      <c r="AG45" s="126">
        <f t="shared" ref="AG45:AH45" si="82">(R45/B45)*10</f>
        <v>0.5513245039086454</v>
      </c>
      <c r="AH45" s="158">
        <f t="shared" si="82"/>
        <v>0.5781509475921669</v>
      </c>
      <c r="AI45" s="158">
        <f t="shared" ref="AI45:AS45" si="83">IF(T40="","",(T45/D45)*10)</f>
        <v>0.91372665805968378</v>
      </c>
      <c r="AJ45" s="158">
        <f t="shared" si="83"/>
        <v>0.70144411929778661</v>
      </c>
      <c r="AK45" s="158">
        <f t="shared" si="83"/>
        <v>0.61714723907015456</v>
      </c>
      <c r="AL45" s="158">
        <f t="shared" si="83"/>
        <v>0.67740110442716717</v>
      </c>
      <c r="AM45" s="158">
        <f t="shared" si="83"/>
        <v>0.7129089975060211</v>
      </c>
      <c r="AN45" s="158">
        <f t="shared" si="83"/>
        <v>0.85157119064669118</v>
      </c>
      <c r="AO45" s="158">
        <f t="shared" si="83"/>
        <v>0.69497362139545982</v>
      </c>
      <c r="AP45" s="158">
        <f t="shared" si="83"/>
        <v>0.66493146731277042</v>
      </c>
      <c r="AQ45" s="158">
        <f t="shared" si="83"/>
        <v>0.61595807726855689</v>
      </c>
      <c r="AR45" s="158">
        <f t="shared" si="83"/>
        <v>0.68564144132048765</v>
      </c>
      <c r="AS45" s="158" t="str">
        <f t="shared" si="83"/>
        <v/>
      </c>
      <c r="AT45" s="55" t="str">
        <f t="shared" si="69"/>
        <v/>
      </c>
      <c r="AV45" s="105"/>
      <c r="AW45" s="105"/>
    </row>
    <row r="46" spans="1:49" x14ac:dyDescent="0.25"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V46" s="105"/>
      <c r="AW46" s="105"/>
    </row>
    <row r="47" spans="1:49" ht="15.75" thickBot="1" x14ac:dyDescent="0.3">
      <c r="O47" s="205" t="s">
        <v>1</v>
      </c>
      <c r="AE47" s="297">
        <v>1000</v>
      </c>
      <c r="AT47" s="297" t="s">
        <v>47</v>
      </c>
      <c r="AV47" s="105"/>
      <c r="AW47" s="105"/>
    </row>
    <row r="48" spans="1:49" ht="20.100000000000001" customHeight="1" x14ac:dyDescent="0.25">
      <c r="A48" s="335" t="s">
        <v>15</v>
      </c>
      <c r="B48" s="337" t="s">
        <v>71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2"/>
      <c r="O48" s="340" t="str">
        <f>O26</f>
        <v>D       2022/2021</v>
      </c>
      <c r="Q48" s="338" t="s">
        <v>3</v>
      </c>
      <c r="R48" s="330" t="s">
        <v>71</v>
      </c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2"/>
      <c r="AE48" s="342" t="str">
        <f>O48</f>
        <v>D       2022/2021</v>
      </c>
      <c r="AG48" s="330" t="s">
        <v>71</v>
      </c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2"/>
      <c r="AT48" s="340" t="str">
        <f>AE48</f>
        <v>D       2022/2021</v>
      </c>
      <c r="AV48" s="105"/>
      <c r="AW48" s="105"/>
    </row>
    <row r="49" spans="1:49" ht="20.100000000000001" customHeight="1" thickBot="1" x14ac:dyDescent="0.3">
      <c r="A49" s="336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3">
        <v>2022</v>
      </c>
      <c r="O49" s="341"/>
      <c r="Q49" s="339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43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2016</v>
      </c>
      <c r="AN49" s="135">
        <v>2017</v>
      </c>
      <c r="AO49" s="267">
        <v>2018</v>
      </c>
      <c r="AP49" s="135">
        <v>2019</v>
      </c>
      <c r="AQ49" s="176">
        <v>2020</v>
      </c>
      <c r="AR49" s="135">
        <v>2021</v>
      </c>
      <c r="AS49" s="268">
        <v>2022</v>
      </c>
      <c r="AT49" s="341"/>
      <c r="AV49" s="105"/>
      <c r="AW49" s="105"/>
    </row>
    <row r="50" spans="1:49" ht="3" customHeight="1" thickBot="1" x14ac:dyDescent="0.3">
      <c r="A50" s="299" t="s">
        <v>90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300"/>
      <c r="AV50" s="105"/>
      <c r="AW50" s="105"/>
    </row>
    <row r="51" spans="1:49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12">
        <v>160.4800000000001</v>
      </c>
      <c r="O51" s="61">
        <f>IF(N51="","",(N51-M51)/M51)</f>
        <v>2.4886956521739152</v>
      </c>
      <c r="Q51" s="109" t="s">
        <v>73</v>
      </c>
      <c r="R51" s="39">
        <v>29.815000000000005</v>
      </c>
      <c r="S51" s="153">
        <v>149.20400000000001</v>
      </c>
      <c r="T51" s="153">
        <v>122.17799999999998</v>
      </c>
      <c r="U51" s="153">
        <v>109.56100000000001</v>
      </c>
      <c r="V51" s="153">
        <v>97.120999999999995</v>
      </c>
      <c r="W51" s="153">
        <v>99.907999999999987</v>
      </c>
      <c r="X51" s="153">
        <v>68.53</v>
      </c>
      <c r="Y51" s="153">
        <v>118.282</v>
      </c>
      <c r="Z51" s="153">
        <v>104.797</v>
      </c>
      <c r="AA51" s="153">
        <v>234.49399999999994</v>
      </c>
      <c r="AB51" s="153">
        <v>210.21299999999997</v>
      </c>
      <c r="AC51" s="153">
        <v>40.800000000000004</v>
      </c>
      <c r="AD51" s="112">
        <v>115.21899999999997</v>
      </c>
      <c r="AE51" s="61">
        <f>IF(AD51="","",(AD51-AC51)/AC51)</f>
        <v>1.8239950980392143</v>
      </c>
      <c r="AG51" s="124">
        <f t="shared" ref="AG51:AS66" si="84">(R51/B51)*10</f>
        <v>3.1291981528127626</v>
      </c>
      <c r="AH51" s="156">
        <f t="shared" si="84"/>
        <v>2.9131733604076775</v>
      </c>
      <c r="AI51" s="156">
        <f t="shared" si="84"/>
        <v>3.7092200734691394</v>
      </c>
      <c r="AJ51" s="156">
        <f t="shared" si="84"/>
        <v>0.99862366924310941</v>
      </c>
      <c r="AK51" s="156">
        <f t="shared" si="84"/>
        <v>2.6979554419689982</v>
      </c>
      <c r="AL51" s="156">
        <f t="shared" si="84"/>
        <v>5.3501124558209252</v>
      </c>
      <c r="AM51" s="156">
        <f t="shared" si="84"/>
        <v>6.6463000678886637</v>
      </c>
      <c r="AN51" s="156">
        <f t="shared" si="84"/>
        <v>6.0035529387879389</v>
      </c>
      <c r="AO51" s="156">
        <f t="shared" si="84"/>
        <v>6.99346012679346</v>
      </c>
      <c r="AP51" s="156">
        <f>(AA51/K51)*10</f>
        <v>33.427512473271541</v>
      </c>
      <c r="AQ51" s="156">
        <f>(AB51/L51)*10</f>
        <v>6.2628631014449567</v>
      </c>
      <c r="AR51" s="156">
        <f>(AC51/M51)*10</f>
        <v>8.8695652173913047</v>
      </c>
      <c r="AS51" s="156">
        <f>(AD51/N51)*10</f>
        <v>7.1796485543369828</v>
      </c>
      <c r="AT51" s="61">
        <f t="shared" ref="AT51:AT56" si="85">IF(AS51="","",(AS51-AR51)/AR51)</f>
        <v>-0.19052981985416373</v>
      </c>
      <c r="AV51" s="105"/>
      <c r="AW51" s="105"/>
    </row>
    <row r="52" spans="1:49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19">
        <v>358.54999999999973</v>
      </c>
      <c r="O52" s="52">
        <f t="shared" ref="O52:O67" si="86">IF(N52="","",(N52-M52)/M52)</f>
        <v>2.9207217058501884</v>
      </c>
      <c r="Q52" s="109" t="s">
        <v>74</v>
      </c>
      <c r="R52" s="19">
        <v>106.98100000000001</v>
      </c>
      <c r="S52" s="154">
        <v>32.087000000000003</v>
      </c>
      <c r="T52" s="154">
        <v>68.099000000000004</v>
      </c>
      <c r="U52" s="154">
        <v>95.572999999999993</v>
      </c>
      <c r="V52" s="154">
        <v>79.214999999999989</v>
      </c>
      <c r="W52" s="154">
        <v>14.875999999999999</v>
      </c>
      <c r="X52" s="154">
        <v>102.047</v>
      </c>
      <c r="Y52" s="154">
        <v>223.39400000000003</v>
      </c>
      <c r="Z52" s="154">
        <v>153.98099999999999</v>
      </c>
      <c r="AA52" s="154">
        <v>117.78500000000003</v>
      </c>
      <c r="AB52" s="154">
        <v>729.51499999999999</v>
      </c>
      <c r="AC52" s="154">
        <v>150.46800000000002</v>
      </c>
      <c r="AD52" s="119">
        <v>405.61700000000002</v>
      </c>
      <c r="AE52" s="52">
        <f t="shared" ref="AE52:AE64" si="87">IF(AD52="","",(AD52-AC52)/AC52)</f>
        <v>1.695702740782093</v>
      </c>
      <c r="AG52" s="125">
        <f t="shared" si="84"/>
        <v>3.3315997633209804</v>
      </c>
      <c r="AH52" s="157">
        <f t="shared" si="84"/>
        <v>3.1895626242544735</v>
      </c>
      <c r="AI52" s="157">
        <f t="shared" si="84"/>
        <v>6.7820934169903389</v>
      </c>
      <c r="AJ52" s="157">
        <f t="shared" si="84"/>
        <v>2.4992939330543926</v>
      </c>
      <c r="AK52" s="157">
        <f t="shared" si="84"/>
        <v>7.2508009153318067</v>
      </c>
      <c r="AL52" s="157">
        <f t="shared" si="84"/>
        <v>2.9823576583801121</v>
      </c>
      <c r="AM52" s="157">
        <f t="shared" si="84"/>
        <v>9.3569594718503577</v>
      </c>
      <c r="AN52" s="157">
        <f t="shared" si="84"/>
        <v>4.8649578605805885</v>
      </c>
      <c r="AO52" s="157">
        <f t="shared" si="84"/>
        <v>7.3313812312526778</v>
      </c>
      <c r="AP52" s="157">
        <f t="shared" si="84"/>
        <v>5.4228821362799273</v>
      </c>
      <c r="AQ52" s="157">
        <f t="shared" si="84"/>
        <v>37.576748738024108</v>
      </c>
      <c r="AR52" s="157">
        <f t="shared" ref="AR52:AR62" si="88">(AC52/M52)*10</f>
        <v>16.45358119190815</v>
      </c>
      <c r="AS52" s="305">
        <f t="shared" ref="AS52:AS59" si="89">(AD52/N52)*10</f>
        <v>11.312703946450993</v>
      </c>
      <c r="AT52" s="52">
        <f t="shared" si="85"/>
        <v>-0.31244731377904728</v>
      </c>
      <c r="AV52" s="105"/>
      <c r="AW52" s="105"/>
    </row>
    <row r="53" spans="1:49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19">
        <v>99.779999999999973</v>
      </c>
      <c r="O53" s="52">
        <f t="shared" si="86"/>
        <v>-0.65071586095844858</v>
      </c>
      <c r="Q53" s="109" t="s">
        <v>75</v>
      </c>
      <c r="R53" s="19">
        <v>39.945</v>
      </c>
      <c r="S53" s="154">
        <v>210.15600000000001</v>
      </c>
      <c r="T53" s="154">
        <v>21.706999999999997</v>
      </c>
      <c r="U53" s="154">
        <v>27.781999999999996</v>
      </c>
      <c r="V53" s="154">
        <v>90.24</v>
      </c>
      <c r="W53" s="154">
        <v>14.796000000000001</v>
      </c>
      <c r="X53" s="154">
        <v>59.37299999999999</v>
      </c>
      <c r="Y53" s="154">
        <v>51.395000000000003</v>
      </c>
      <c r="Z53" s="154">
        <v>48.673000000000002</v>
      </c>
      <c r="AA53" s="154">
        <v>73.152999999999977</v>
      </c>
      <c r="AB53" s="154">
        <v>92.289999999999978</v>
      </c>
      <c r="AC53" s="154">
        <v>189.25800000000004</v>
      </c>
      <c r="AD53" s="119">
        <v>111.53900000000003</v>
      </c>
      <c r="AE53" s="52">
        <f t="shared" si="87"/>
        <v>-0.41065106891122166</v>
      </c>
      <c r="AG53" s="125">
        <f t="shared" si="84"/>
        <v>4.2296696315120714</v>
      </c>
      <c r="AH53" s="157">
        <f t="shared" si="84"/>
        <v>5.1006261831949908</v>
      </c>
      <c r="AI53" s="157">
        <f t="shared" si="84"/>
        <v>10.416026871401151</v>
      </c>
      <c r="AJ53" s="157">
        <f t="shared" si="84"/>
        <v>2.8028652138821637</v>
      </c>
      <c r="AK53" s="157">
        <f t="shared" si="84"/>
        <v>5.8612626656274349</v>
      </c>
      <c r="AL53" s="157">
        <f t="shared" si="84"/>
        <v>7.3980000000000024</v>
      </c>
      <c r="AM53" s="157">
        <f t="shared" si="84"/>
        <v>9.0040946314831647</v>
      </c>
      <c r="AN53" s="157">
        <f t="shared" si="84"/>
        <v>19.889705882352938</v>
      </c>
      <c r="AO53" s="157">
        <f t="shared" si="84"/>
        <v>138.27556818181819</v>
      </c>
      <c r="AP53" s="157">
        <f t="shared" si="84"/>
        <v>19.512670045345423</v>
      </c>
      <c r="AQ53" s="157">
        <f t="shared" si="84"/>
        <v>6.7463450292397624</v>
      </c>
      <c r="AR53" s="157">
        <f t="shared" si="88"/>
        <v>6.6250568838169945</v>
      </c>
      <c r="AS53" s="305">
        <f t="shared" si="89"/>
        <v>11.178492683904595</v>
      </c>
      <c r="AT53" s="52">
        <f t="shared" si="85"/>
        <v>0.68730516279947185</v>
      </c>
      <c r="AV53" s="105"/>
      <c r="AW53" s="105"/>
    </row>
    <row r="54" spans="1:49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19">
        <v>81.14</v>
      </c>
      <c r="O54" s="52">
        <f t="shared" si="86"/>
        <v>-0.64552206203582352</v>
      </c>
      <c r="Q54" s="109" t="s">
        <v>76</v>
      </c>
      <c r="R54" s="19">
        <v>85.614000000000019</v>
      </c>
      <c r="S54" s="154">
        <v>92.996999999999986</v>
      </c>
      <c r="T54" s="154">
        <v>30.552</v>
      </c>
      <c r="U54" s="154">
        <v>154.78400000000005</v>
      </c>
      <c r="V54" s="154">
        <v>82.786999999999978</v>
      </c>
      <c r="W54" s="154">
        <v>74.756</v>
      </c>
      <c r="X54" s="154">
        <v>80.057000000000002</v>
      </c>
      <c r="Y54" s="154">
        <v>55.018000000000008</v>
      </c>
      <c r="Z54" s="154">
        <v>24.623000000000001</v>
      </c>
      <c r="AA54" s="154">
        <v>122.39999999999998</v>
      </c>
      <c r="AB54" s="154">
        <v>30.440999999999995</v>
      </c>
      <c r="AC54" s="154">
        <v>199.78800000000004</v>
      </c>
      <c r="AD54" s="119">
        <v>163.68800000000005</v>
      </c>
      <c r="AE54" s="52">
        <f t="shared" si="87"/>
        <v>-0.18069153302500646</v>
      </c>
      <c r="AG54" s="125">
        <f t="shared" si="84"/>
        <v>1.9038025350233492</v>
      </c>
      <c r="AH54" s="157">
        <f t="shared" si="84"/>
        <v>4.6260259662736889</v>
      </c>
      <c r="AI54" s="157">
        <f t="shared" si="84"/>
        <v>9.4911463187325236</v>
      </c>
      <c r="AJ54" s="157">
        <f t="shared" si="84"/>
        <v>3.5672735653376373</v>
      </c>
      <c r="AK54" s="157">
        <f t="shared" si="84"/>
        <v>7.1325062462307205</v>
      </c>
      <c r="AL54" s="157">
        <f t="shared" si="84"/>
        <v>7.2904232494636236</v>
      </c>
      <c r="AM54" s="157">
        <f t="shared" si="84"/>
        <v>7.5840280409245917</v>
      </c>
      <c r="AN54" s="157">
        <f t="shared" si="84"/>
        <v>53.003853564547221</v>
      </c>
      <c r="AO54" s="157">
        <f t="shared" si="84"/>
        <v>12.177546983184966</v>
      </c>
      <c r="AP54" s="157">
        <f t="shared" si="84"/>
        <v>4.5491711885824735</v>
      </c>
      <c r="AQ54" s="157">
        <f t="shared" si="84"/>
        <v>26.355844155844153</v>
      </c>
      <c r="AR54" s="157">
        <f t="shared" si="88"/>
        <v>8.7281782437745736</v>
      </c>
      <c r="AS54" s="305">
        <f t="shared" si="89"/>
        <v>20.173527236874541</v>
      </c>
      <c r="AT54" s="52">
        <f t="shared" si="85"/>
        <v>1.3113101810522068</v>
      </c>
      <c r="AV54" s="105"/>
      <c r="AW54" s="105"/>
    </row>
    <row r="55" spans="1:49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19">
        <v>511.11999999999989</v>
      </c>
      <c r="O55" s="52">
        <f t="shared" si="86"/>
        <v>0.84633168370480083</v>
      </c>
      <c r="Q55" s="109" t="s">
        <v>77</v>
      </c>
      <c r="R55" s="19">
        <v>36.316000000000003</v>
      </c>
      <c r="S55" s="154">
        <v>16.928000000000001</v>
      </c>
      <c r="T55" s="154">
        <v>146.25000000000003</v>
      </c>
      <c r="U55" s="154">
        <v>10.174000000000001</v>
      </c>
      <c r="V55" s="154">
        <v>189.64499999999995</v>
      </c>
      <c r="W55" s="154">
        <v>141.92499999999998</v>
      </c>
      <c r="X55" s="154">
        <v>147.154</v>
      </c>
      <c r="Y55" s="154">
        <v>82.36399999999999</v>
      </c>
      <c r="Z55" s="154">
        <v>196.86600000000001</v>
      </c>
      <c r="AA55" s="154">
        <v>168.61099999999996</v>
      </c>
      <c r="AB55" s="154">
        <v>50.588999999999999</v>
      </c>
      <c r="AC55" s="154">
        <v>769.01500000000044</v>
      </c>
      <c r="AD55" s="119">
        <v>338.37599999999992</v>
      </c>
      <c r="AE55" s="52">
        <f t="shared" si="87"/>
        <v>-0.55998777657132859</v>
      </c>
      <c r="AG55" s="125">
        <f t="shared" si="84"/>
        <v>3.1543472596195605</v>
      </c>
      <c r="AH55" s="157">
        <f t="shared" si="84"/>
        <v>1.9260439185345319</v>
      </c>
      <c r="AI55" s="157">
        <f t="shared" si="84"/>
        <v>3.7971232734448042</v>
      </c>
      <c r="AJ55" s="157">
        <f t="shared" si="84"/>
        <v>23.995283018867926</v>
      </c>
      <c r="AK55" s="157">
        <f t="shared" si="84"/>
        <v>1.7330256785159459</v>
      </c>
      <c r="AL55" s="157">
        <f t="shared" si="84"/>
        <v>3.9895710350255804</v>
      </c>
      <c r="AM55" s="157">
        <f t="shared" si="84"/>
        <v>5.7120565173511375</v>
      </c>
      <c r="AN55" s="157">
        <f t="shared" si="84"/>
        <v>34.870448772226915</v>
      </c>
      <c r="AO55" s="157">
        <f t="shared" si="84"/>
        <v>6.7623660346248968</v>
      </c>
      <c r="AP55" s="157">
        <f t="shared" si="84"/>
        <v>4.0124458616914946</v>
      </c>
      <c r="AQ55" s="157">
        <f t="shared" si="84"/>
        <v>4.7523720056364498</v>
      </c>
      <c r="AR55" s="157">
        <f t="shared" si="88"/>
        <v>27.779323050247466</v>
      </c>
      <c r="AS55" s="305">
        <f t="shared" si="89"/>
        <v>6.6202848646110501</v>
      </c>
      <c r="AT55" s="52">
        <f t="shared" si="85"/>
        <v>-0.76168300240303821</v>
      </c>
      <c r="AV55" s="105"/>
      <c r="AW55" s="105"/>
    </row>
    <row r="56" spans="1:49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19">
        <v>130.5</v>
      </c>
      <c r="O56" s="52">
        <f t="shared" si="86"/>
        <v>0.61091223305764686</v>
      </c>
      <c r="Q56" s="109" t="s">
        <v>78</v>
      </c>
      <c r="R56" s="19">
        <v>50.512</v>
      </c>
      <c r="S56" s="154">
        <v>76.984999999999985</v>
      </c>
      <c r="T56" s="154">
        <v>140.74100000000001</v>
      </c>
      <c r="U56" s="154">
        <v>108.19399999999999</v>
      </c>
      <c r="V56" s="154">
        <v>2.327</v>
      </c>
      <c r="W56" s="154">
        <v>108.241</v>
      </c>
      <c r="X56" s="154">
        <v>89.242999999999995</v>
      </c>
      <c r="Y56" s="154">
        <v>81.237000000000023</v>
      </c>
      <c r="Z56" s="154">
        <v>251.595</v>
      </c>
      <c r="AA56" s="154">
        <v>116.065</v>
      </c>
      <c r="AB56" s="154">
        <v>70.181000000000012</v>
      </c>
      <c r="AC56" s="154">
        <v>156.5320000000001</v>
      </c>
      <c r="AD56" s="119">
        <v>264.11100000000016</v>
      </c>
      <c r="AE56" s="52">
        <f t="shared" si="87"/>
        <v>0.6872652237242225</v>
      </c>
      <c r="AG56" s="125">
        <f t="shared" si="84"/>
        <v>5.7602919375071266</v>
      </c>
      <c r="AH56" s="157">
        <f t="shared" si="84"/>
        <v>3.9711647580728346</v>
      </c>
      <c r="AI56" s="157">
        <f t="shared" si="84"/>
        <v>1.8513680610365695</v>
      </c>
      <c r="AJ56" s="157">
        <f t="shared" si="84"/>
        <v>5.3728956646968253</v>
      </c>
      <c r="AK56" s="157">
        <f t="shared" si="84"/>
        <v>28.036144578313255</v>
      </c>
      <c r="AL56" s="157">
        <f t="shared" si="84"/>
        <v>3.4592841163310957</v>
      </c>
      <c r="AM56" s="157">
        <f t="shared" si="84"/>
        <v>1.1073569008946409</v>
      </c>
      <c r="AN56" s="157">
        <f t="shared" si="84"/>
        <v>8.3081407240744571</v>
      </c>
      <c r="AO56" s="157">
        <f t="shared" si="84"/>
        <v>6.629818967561727</v>
      </c>
      <c r="AP56" s="157">
        <f t="shared" si="84"/>
        <v>5.6594987322020671</v>
      </c>
      <c r="AQ56" s="157">
        <f t="shared" si="84"/>
        <v>9.3004240657301924</v>
      </c>
      <c r="AR56" s="157">
        <f t="shared" si="88"/>
        <v>19.322552771262814</v>
      </c>
      <c r="AS56" s="305">
        <f t="shared" si="89"/>
        <v>20.238390804597714</v>
      </c>
      <c r="AT56" s="52">
        <f t="shared" si="85"/>
        <v>4.7397362252101956E-2</v>
      </c>
      <c r="AV56" s="105"/>
      <c r="AW56" s="105"/>
    </row>
    <row r="57" spans="1:49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19">
        <v>309.06000000000006</v>
      </c>
      <c r="O57" s="52">
        <f t="shared" si="86"/>
        <v>2.3865877712031569</v>
      </c>
      <c r="Q57" s="109" t="s">
        <v>79</v>
      </c>
      <c r="R57" s="19">
        <v>101.88200000000002</v>
      </c>
      <c r="S57" s="154">
        <v>208.25</v>
      </c>
      <c r="T57" s="154">
        <v>120.58900000000001</v>
      </c>
      <c r="U57" s="154">
        <v>63.236000000000004</v>
      </c>
      <c r="V57" s="154">
        <v>133.27200000000002</v>
      </c>
      <c r="W57" s="154">
        <v>88.903999999999996</v>
      </c>
      <c r="X57" s="154">
        <v>66.512999999999991</v>
      </c>
      <c r="Y57" s="154">
        <v>161.839</v>
      </c>
      <c r="Z57" s="154">
        <v>69.402000000000001</v>
      </c>
      <c r="AA57" s="154">
        <v>109.84300000000002</v>
      </c>
      <c r="AB57" s="154">
        <v>111.27</v>
      </c>
      <c r="AC57" s="154">
        <v>115.04100000000001</v>
      </c>
      <c r="AD57" s="119">
        <v>123.86800000000001</v>
      </c>
      <c r="AE57" s="52">
        <f t="shared" si="87"/>
        <v>7.672916612338207E-2</v>
      </c>
      <c r="AG57" s="125">
        <f t="shared" si="84"/>
        <v>3.3602242744063329</v>
      </c>
      <c r="AH57" s="157">
        <f t="shared" si="84"/>
        <v>8.6770833333333339</v>
      </c>
      <c r="AI57" s="157">
        <f t="shared" si="84"/>
        <v>4.960264900662251</v>
      </c>
      <c r="AJ57" s="157">
        <f t="shared" si="84"/>
        <v>2.6307775512751173</v>
      </c>
      <c r="AK57" s="157">
        <f t="shared" si="84"/>
        <v>9.8741942653923065</v>
      </c>
      <c r="AL57" s="157">
        <f t="shared" si="84"/>
        <v>2.636536180308422</v>
      </c>
      <c r="AM57" s="157">
        <f t="shared" si="84"/>
        <v>7.8259795270031765</v>
      </c>
      <c r="AN57" s="157">
        <f t="shared" si="84"/>
        <v>9.4114328913700831</v>
      </c>
      <c r="AO57" s="157">
        <f t="shared" si="84"/>
        <v>16.453769559032718</v>
      </c>
      <c r="AP57" s="157">
        <f t="shared" si="84"/>
        <v>6.2131907913343545</v>
      </c>
      <c r="AQ57" s="157">
        <f t="shared" si="84"/>
        <v>3.8524391510577165</v>
      </c>
      <c r="AR57" s="157">
        <f t="shared" si="88"/>
        <v>12.605851413543723</v>
      </c>
      <c r="AS57" s="305">
        <f t="shared" si="89"/>
        <v>4.0078949071377723</v>
      </c>
      <c r="AT57" s="52">
        <f t="shared" ref="AT57" si="90">IF(AS57="","",(AS57-AR57)/AR57)</f>
        <v>-0.68206075292687551</v>
      </c>
      <c r="AV57" s="105"/>
      <c r="AW57" s="105"/>
    </row>
    <row r="58" spans="1:49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19">
        <v>223.50000000000017</v>
      </c>
      <c r="O58" s="52">
        <f t="shared" si="86"/>
        <v>3.5799180327868889</v>
      </c>
      <c r="Q58" s="109" t="s">
        <v>80</v>
      </c>
      <c r="R58" s="19">
        <v>248.68200000000002</v>
      </c>
      <c r="S58" s="154">
        <v>13.135</v>
      </c>
      <c r="T58" s="154">
        <v>170.39499999999998</v>
      </c>
      <c r="U58" s="154">
        <v>85.355999999999995</v>
      </c>
      <c r="V58" s="154">
        <v>57.158000000000001</v>
      </c>
      <c r="W58" s="154">
        <v>62.073999999999998</v>
      </c>
      <c r="X58" s="154">
        <v>182.14699999999996</v>
      </c>
      <c r="Y58" s="154">
        <v>90.742000000000004</v>
      </c>
      <c r="Z58" s="154">
        <v>92.774000000000001</v>
      </c>
      <c r="AA58" s="154">
        <v>20.315999999999999</v>
      </c>
      <c r="AB58" s="154">
        <v>52.984999999999999</v>
      </c>
      <c r="AC58" s="154">
        <v>98.681000000000012</v>
      </c>
      <c r="AD58" s="119">
        <v>215.69900000000004</v>
      </c>
      <c r="AE58" s="52">
        <f t="shared" si="87"/>
        <v>1.1858209787091742</v>
      </c>
      <c r="AG58" s="125">
        <f t="shared" si="84"/>
        <v>3.3921512460613008</v>
      </c>
      <c r="AH58" s="157">
        <f t="shared" si="84"/>
        <v>6.9131578947368419</v>
      </c>
      <c r="AI58" s="157">
        <f t="shared" si="84"/>
        <v>2.1921112554836548</v>
      </c>
      <c r="AJ58" s="157">
        <f t="shared" si="84"/>
        <v>4.2767812406052705</v>
      </c>
      <c r="AK58" s="157">
        <f t="shared" si="84"/>
        <v>5.0834222696549265</v>
      </c>
      <c r="AL58" s="157">
        <f t="shared" si="84"/>
        <v>1.8476054409619906</v>
      </c>
      <c r="AM58" s="157">
        <f t="shared" si="84"/>
        <v>8.7185046907907306</v>
      </c>
      <c r="AN58" s="157">
        <f t="shared" si="84"/>
        <v>5.8071163445539478</v>
      </c>
      <c r="AO58" s="157">
        <f t="shared" si="84"/>
        <v>8.9845051326748013</v>
      </c>
      <c r="AP58" s="157">
        <f t="shared" si="84"/>
        <v>69.814432989690744</v>
      </c>
      <c r="AQ58" s="157">
        <f t="shared" si="84"/>
        <v>10.103928299008389</v>
      </c>
      <c r="AR58" s="157">
        <f t="shared" si="88"/>
        <v>20.221516393442624</v>
      </c>
      <c r="AS58" s="305">
        <f t="shared" si="89"/>
        <v>9.6509619686800843</v>
      </c>
      <c r="AT58" s="52">
        <f t="shared" ref="AT58" si="91">IF(AS58="","",(AS58-AR58)/AR58)</f>
        <v>-0.52273796974940656</v>
      </c>
      <c r="AV58" s="105"/>
      <c r="AW58" s="105"/>
    </row>
    <row r="59" spans="1:49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19">
        <v>416.25999999999993</v>
      </c>
      <c r="O59" s="52">
        <f t="shared" si="86"/>
        <v>0.16309480566654508</v>
      </c>
      <c r="Q59" s="109" t="s">
        <v>81</v>
      </c>
      <c r="R59" s="19">
        <v>26.283999999999999</v>
      </c>
      <c r="S59" s="154">
        <v>140.136</v>
      </c>
      <c r="T59" s="154">
        <v>62.427000000000007</v>
      </c>
      <c r="U59" s="154">
        <v>148.22899999999998</v>
      </c>
      <c r="V59" s="154">
        <v>99.02600000000001</v>
      </c>
      <c r="W59" s="154">
        <v>189.15099999999995</v>
      </c>
      <c r="X59" s="154">
        <v>114.91000000000001</v>
      </c>
      <c r="Y59" s="154">
        <v>15.391</v>
      </c>
      <c r="Z59" s="154">
        <v>141.86099999999999</v>
      </c>
      <c r="AA59" s="154">
        <v>88.779999999999987</v>
      </c>
      <c r="AB59" s="154">
        <v>72.782000000000011</v>
      </c>
      <c r="AC59" s="154">
        <v>256.71899999999999</v>
      </c>
      <c r="AD59" s="119">
        <v>319.12100000000004</v>
      </c>
      <c r="AE59" s="52">
        <f t="shared" si="87"/>
        <v>0.24307511325612846</v>
      </c>
      <c r="AG59" s="125">
        <f t="shared" si="84"/>
        <v>3.485479379392654</v>
      </c>
      <c r="AH59" s="157">
        <f t="shared" si="84"/>
        <v>6.9185880029622302</v>
      </c>
      <c r="AI59" s="157">
        <f t="shared" si="84"/>
        <v>4.9439296745070092</v>
      </c>
      <c r="AJ59" s="157">
        <f t="shared" si="84"/>
        <v>7.6914176006641757</v>
      </c>
      <c r="AK59" s="157">
        <f t="shared" si="84"/>
        <v>5.3903434761308588</v>
      </c>
      <c r="AL59" s="157">
        <f t="shared" si="84"/>
        <v>3.7363160493827152</v>
      </c>
      <c r="AM59" s="157">
        <f t="shared" si="84"/>
        <v>4.120262469073829</v>
      </c>
      <c r="AN59" s="157">
        <f t="shared" si="84"/>
        <v>59.42471042471044</v>
      </c>
      <c r="AO59" s="157">
        <f t="shared" si="84"/>
        <v>4.9669479359966386</v>
      </c>
      <c r="AP59" s="157">
        <f t="shared" si="84"/>
        <v>27.640099626400993</v>
      </c>
      <c r="AQ59" s="157">
        <f t="shared" si="84"/>
        <v>6.7018416206261495</v>
      </c>
      <c r="AR59" s="157">
        <f t="shared" si="88"/>
        <v>7.1731258207829196</v>
      </c>
      <c r="AS59" s="305">
        <f t="shared" si="89"/>
        <v>7.6663863931196872</v>
      </c>
      <c r="AT59" s="52">
        <f t="shared" ref="AT59" si="92">IF(AS59="","",(AS59-AR59)/AR59)</f>
        <v>6.8765080198039799E-2</v>
      </c>
      <c r="AV59" s="105"/>
      <c r="AW59" s="105"/>
    </row>
    <row r="60" spans="1:49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19">
        <v>166.01000000000005</v>
      </c>
      <c r="O60" s="52">
        <f t="shared" si="86"/>
        <v>2.3994571922033327E-2</v>
      </c>
      <c r="Q60" s="109" t="s">
        <v>82</v>
      </c>
      <c r="R60" s="19">
        <v>80.941000000000003</v>
      </c>
      <c r="S60" s="154">
        <v>133.739</v>
      </c>
      <c r="T60" s="154">
        <v>0.89600000000000013</v>
      </c>
      <c r="U60" s="154">
        <v>99.911000000000001</v>
      </c>
      <c r="V60" s="154">
        <v>62.055999999999997</v>
      </c>
      <c r="W60" s="154">
        <v>42.978000000000009</v>
      </c>
      <c r="X60" s="154">
        <v>73.328000000000003</v>
      </c>
      <c r="Y60" s="154">
        <v>7.7379999999999995</v>
      </c>
      <c r="Z60" s="154">
        <v>45.496000000000002</v>
      </c>
      <c r="AA60" s="154">
        <v>116.032</v>
      </c>
      <c r="AB60" s="154">
        <v>123.81899999999997</v>
      </c>
      <c r="AC60" s="154">
        <v>149.98599999999999</v>
      </c>
      <c r="AD60" s="119">
        <v>319.38299999999998</v>
      </c>
      <c r="AE60" s="52">
        <f t="shared" si="87"/>
        <v>1.1294187457496032</v>
      </c>
      <c r="AG60" s="125">
        <f t="shared" si="84"/>
        <v>3.3624543037554004</v>
      </c>
      <c r="AH60" s="157">
        <f t="shared" si="84"/>
        <v>4.4061213059664608</v>
      </c>
      <c r="AI60" s="157">
        <f t="shared" si="84"/>
        <v>6.4000000000000012</v>
      </c>
      <c r="AJ60" s="157">
        <f t="shared" si="84"/>
        <v>5.0130958354239841</v>
      </c>
      <c r="AK60" s="157">
        <f t="shared" si="84"/>
        <v>3.816247463255642</v>
      </c>
      <c r="AL60" s="157">
        <f t="shared" si="84"/>
        <v>1.6204049315688276</v>
      </c>
      <c r="AM60" s="157">
        <f t="shared" si="84"/>
        <v>9.7914274268927759</v>
      </c>
      <c r="AN60" s="157">
        <f t="shared" si="84"/>
        <v>28.659259259259258</v>
      </c>
      <c r="AO60" s="157">
        <f t="shared" si="84"/>
        <v>1.8691097325500186</v>
      </c>
      <c r="AP60" s="157">
        <f t="shared" si="84"/>
        <v>7.1277105473309144</v>
      </c>
      <c r="AQ60" s="157">
        <f t="shared" si="84"/>
        <v>7.5646994134897314</v>
      </c>
      <c r="AR60" s="157">
        <f t="shared" si="88"/>
        <v>9.2515420676042428</v>
      </c>
      <c r="AS60" s="305">
        <f t="shared" ref="AS60" si="93">(AD60/N60)*10</f>
        <v>19.238780796337561</v>
      </c>
      <c r="AT60" s="52">
        <f t="shared" ref="AT60:AT61" si="94">IF(AS60="","",(AS60-AR60)/AR60)</f>
        <v>1.0795215171430972</v>
      </c>
      <c r="AV60" s="105"/>
      <c r="AW60" s="105"/>
    </row>
    <row r="61" spans="1:49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19">
        <v>90.060000000000016</v>
      </c>
      <c r="O61" s="52">
        <f t="shared" si="86"/>
        <v>-0.68699822750495221</v>
      </c>
      <c r="Q61" s="109" t="s">
        <v>83</v>
      </c>
      <c r="R61" s="19">
        <v>62.047999999999995</v>
      </c>
      <c r="S61" s="154">
        <v>49.418999999999997</v>
      </c>
      <c r="T61" s="154">
        <v>115.30700000000002</v>
      </c>
      <c r="U61" s="154">
        <v>48.548999999999999</v>
      </c>
      <c r="V61" s="154">
        <v>60.350999999999999</v>
      </c>
      <c r="W61" s="154">
        <v>250.62000000000003</v>
      </c>
      <c r="X61" s="154">
        <v>66.029999999999987</v>
      </c>
      <c r="Y61" s="154">
        <v>58.631000000000007</v>
      </c>
      <c r="Z61" s="154">
        <v>111.59399999999999</v>
      </c>
      <c r="AA61" s="154">
        <v>193.00300000000004</v>
      </c>
      <c r="AB61" s="154">
        <v>285.58600000000001</v>
      </c>
      <c r="AC61" s="154">
        <v>185.32599999999994</v>
      </c>
      <c r="AD61" s="119">
        <v>275.30900000000003</v>
      </c>
      <c r="AE61" s="52">
        <f t="shared" si="87"/>
        <v>0.4855389961473302</v>
      </c>
      <c r="AG61" s="125">
        <f t="shared" si="84"/>
        <v>4.6122054560321102</v>
      </c>
      <c r="AH61" s="157">
        <f t="shared" si="84"/>
        <v>2.7942440348298092</v>
      </c>
      <c r="AI61" s="157">
        <f t="shared" ref="AI61:AQ63" si="95">IF(T61="","",(T61/D61)*10)</f>
        <v>5.6581284655773123</v>
      </c>
      <c r="AJ61" s="157">
        <f t="shared" si="95"/>
        <v>6.3913902053712492</v>
      </c>
      <c r="AK61" s="157">
        <f t="shared" si="95"/>
        <v>6.9560857538035954</v>
      </c>
      <c r="AL61" s="157">
        <f t="shared" si="95"/>
        <v>7.400561051232839</v>
      </c>
      <c r="AM61" s="157">
        <f t="shared" si="95"/>
        <v>6.129211918685602</v>
      </c>
      <c r="AN61" s="157">
        <f t="shared" si="95"/>
        <v>3.0930048533445875</v>
      </c>
      <c r="AO61" s="157">
        <f t="shared" si="95"/>
        <v>6.8194817892935706</v>
      </c>
      <c r="AP61" s="157">
        <f t="shared" si="95"/>
        <v>16.76100738167608</v>
      </c>
      <c r="AQ61" s="157">
        <f t="shared" si="95"/>
        <v>10.166459008223278</v>
      </c>
      <c r="AR61" s="157">
        <f t="shared" si="88"/>
        <v>6.4409689639592713</v>
      </c>
      <c r="AS61" s="305">
        <f t="shared" ref="AS61:AS63" si="96">IF(AD61="","",(AD61/N61)*10)</f>
        <v>30.569509216078167</v>
      </c>
      <c r="AT61" s="52">
        <f t="shared" si="94"/>
        <v>3.7461041012821545</v>
      </c>
      <c r="AV61" s="105"/>
      <c r="AW61" s="105"/>
    </row>
    <row r="62" spans="1:49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23"/>
      <c r="O62" s="52" t="str">
        <f t="shared" si="86"/>
        <v/>
      </c>
      <c r="Q62" s="110" t="s">
        <v>84</v>
      </c>
      <c r="R62" s="19">
        <v>30.416</v>
      </c>
      <c r="S62" s="154">
        <v>47.312999999999995</v>
      </c>
      <c r="T62" s="154">
        <v>23.595999999999997</v>
      </c>
      <c r="U62" s="154">
        <v>78.717000000000013</v>
      </c>
      <c r="V62" s="154">
        <v>56.821999999999996</v>
      </c>
      <c r="W62" s="154">
        <v>94.972999999999999</v>
      </c>
      <c r="X62" s="154">
        <v>72.218000000000018</v>
      </c>
      <c r="Y62" s="154">
        <v>81.169000000000011</v>
      </c>
      <c r="Z62" s="154">
        <v>81.001999999999995</v>
      </c>
      <c r="AA62" s="154">
        <v>103.39299999999999</v>
      </c>
      <c r="AB62" s="154">
        <v>78.418999999999969</v>
      </c>
      <c r="AC62" s="154">
        <v>91.548000000000016</v>
      </c>
      <c r="AD62" s="119"/>
      <c r="AE62" s="52" t="str">
        <f t="shared" si="87"/>
        <v/>
      </c>
      <c r="AG62" s="125">
        <f t="shared" si="84"/>
        <v>3.2621192621192625</v>
      </c>
      <c r="AH62" s="157">
        <f t="shared" si="84"/>
        <v>3.8014623172103477</v>
      </c>
      <c r="AI62" s="157">
        <f t="shared" si="95"/>
        <v>2.0859264497878356</v>
      </c>
      <c r="AJ62" s="157">
        <f t="shared" si="95"/>
        <v>7.1192005064664921</v>
      </c>
      <c r="AK62" s="157">
        <f t="shared" si="95"/>
        <v>7.7881030701754375</v>
      </c>
      <c r="AL62" s="157">
        <f t="shared" si="95"/>
        <v>4.5561525545694419</v>
      </c>
      <c r="AM62" s="157">
        <f t="shared" si="95"/>
        <v>8.2780834479596539</v>
      </c>
      <c r="AN62" s="157">
        <f t="shared" si="95"/>
        <v>7.588015331401329</v>
      </c>
      <c r="AO62" s="157">
        <f t="shared" si="95"/>
        <v>7.0216712898751732</v>
      </c>
      <c r="AP62" s="157">
        <f t="shared" si="95"/>
        <v>6.3237308868501527</v>
      </c>
      <c r="AQ62" s="157">
        <f t="shared" si="95"/>
        <v>5.4186705362078502</v>
      </c>
      <c r="AR62" s="157">
        <f t="shared" si="88"/>
        <v>12.885010555946518</v>
      </c>
      <c r="AS62" s="157" t="str">
        <f t="shared" si="96"/>
        <v/>
      </c>
      <c r="AT62" s="52"/>
      <c r="AV62" s="105"/>
      <c r="AW62" s="105"/>
    </row>
    <row r="63" spans="1:49" ht="20.100000000000001" customHeight="1" thickBot="1" x14ac:dyDescent="0.3">
      <c r="A63" s="35" t="str">
        <f>A19</f>
        <v>jan-nov</v>
      </c>
      <c r="B63" s="167">
        <f>SUM(B51:B61)</f>
        <v>2650.32</v>
      </c>
      <c r="C63" s="168">
        <f t="shared" ref="C63:N63" si="97">SUM(C51:C61)</f>
        <v>2449.5100000000002</v>
      </c>
      <c r="D63" s="168">
        <f t="shared" si="97"/>
        <v>2980.0699999999997</v>
      </c>
      <c r="E63" s="168">
        <f t="shared" si="97"/>
        <v>3126.0799999999995</v>
      </c>
      <c r="F63" s="168">
        <f t="shared" si="97"/>
        <v>2514.88</v>
      </c>
      <c r="G63" s="168">
        <f t="shared" si="97"/>
        <v>2811.1000000000004</v>
      </c>
      <c r="H63" s="168">
        <f t="shared" si="97"/>
        <v>2202.62</v>
      </c>
      <c r="I63" s="168">
        <f t="shared" si="97"/>
        <v>1336.9</v>
      </c>
      <c r="J63" s="168">
        <f t="shared" si="97"/>
        <v>1892.3300000000004</v>
      </c>
      <c r="K63" s="168">
        <f t="shared" si="97"/>
        <v>1708.9599999999998</v>
      </c>
      <c r="L63" s="168">
        <f t="shared" si="97"/>
        <v>1754.51</v>
      </c>
      <c r="M63" s="168">
        <f t="shared" si="97"/>
        <v>1957.6599999999996</v>
      </c>
      <c r="N63" s="169">
        <f t="shared" si="97"/>
        <v>2546.46</v>
      </c>
      <c r="O63" s="61">
        <f t="shared" si="86"/>
        <v>0.30076724252423837</v>
      </c>
      <c r="Q63" s="109"/>
      <c r="R63" s="167">
        <f>SUM(R51:R61)</f>
        <v>869.0200000000001</v>
      </c>
      <c r="S63" s="168">
        <f t="shared" ref="S63:AD63" si="98">SUM(S51:S61)</f>
        <v>1123.0360000000001</v>
      </c>
      <c r="T63" s="168">
        <f t="shared" si="98"/>
        <v>999.14100000000008</v>
      </c>
      <c r="U63" s="168">
        <f t="shared" si="98"/>
        <v>951.34899999999993</v>
      </c>
      <c r="V63" s="168">
        <f t="shared" si="98"/>
        <v>953.19799999999998</v>
      </c>
      <c r="W63" s="168">
        <f t="shared" si="98"/>
        <v>1088.229</v>
      </c>
      <c r="X63" s="168">
        <f t="shared" si="98"/>
        <v>1049.3319999999999</v>
      </c>
      <c r="Y63" s="168">
        <f t="shared" si="98"/>
        <v>946.03099999999984</v>
      </c>
      <c r="Z63" s="168">
        <f t="shared" si="98"/>
        <v>1241.6620000000003</v>
      </c>
      <c r="AA63" s="168">
        <f t="shared" si="98"/>
        <v>1360.482</v>
      </c>
      <c r="AB63" s="168">
        <f t="shared" si="98"/>
        <v>1829.6709999999998</v>
      </c>
      <c r="AC63" s="168">
        <f t="shared" si="98"/>
        <v>2311.6140000000009</v>
      </c>
      <c r="AD63" s="169">
        <f t="shared" si="98"/>
        <v>2651.9300000000003</v>
      </c>
      <c r="AE63" s="61">
        <f t="shared" si="87"/>
        <v>0.14722008086125071</v>
      </c>
      <c r="AG63" s="172">
        <f t="shared" si="84"/>
        <v>3.2789248090796583</v>
      </c>
      <c r="AH63" s="173">
        <f t="shared" si="84"/>
        <v>4.5847373556343918</v>
      </c>
      <c r="AI63" s="173">
        <f t="shared" si="95"/>
        <v>3.3527433919337475</v>
      </c>
      <c r="AJ63" s="173">
        <f t="shared" si="95"/>
        <v>3.04326504759955</v>
      </c>
      <c r="AK63" s="173">
        <f t="shared" si="95"/>
        <v>3.7902325359460489</v>
      </c>
      <c r="AL63" s="173">
        <f t="shared" si="95"/>
        <v>3.8711856568603036</v>
      </c>
      <c r="AM63" s="173">
        <f t="shared" si="95"/>
        <v>4.7640173974630216</v>
      </c>
      <c r="AN63" s="173">
        <f t="shared" si="95"/>
        <v>7.0763033884359317</v>
      </c>
      <c r="AO63" s="173">
        <f t="shared" si="95"/>
        <v>6.5615511036658516</v>
      </c>
      <c r="AP63" s="173">
        <f t="shared" si="95"/>
        <v>7.9608767905626818</v>
      </c>
      <c r="AQ63" s="173">
        <f t="shared" si="95"/>
        <v>10.428387413009899</v>
      </c>
      <c r="AR63" s="173">
        <f t="shared" ref="AR63" si="99">IF(AC63="","",(AC63/M63)*10)</f>
        <v>11.80804634103982</v>
      </c>
      <c r="AS63" s="173">
        <f t="shared" si="96"/>
        <v>10.414182826355018</v>
      </c>
      <c r="AT63" s="61">
        <f t="shared" ref="AT63:AT67" si="100">IF(AS63="","",(AS63-AR63)/AR63)</f>
        <v>-0.11804353357255347</v>
      </c>
      <c r="AV63" s="105"/>
      <c r="AW63" s="105"/>
    </row>
    <row r="64" spans="1:49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N64" si="101">SUM(E51:E53)</f>
        <v>1578.6399999999999</v>
      </c>
      <c r="F64" s="154">
        <f t="shared" si="101"/>
        <v>623.19000000000005</v>
      </c>
      <c r="G64" s="154">
        <f t="shared" si="101"/>
        <v>256.62</v>
      </c>
      <c r="H64" s="154">
        <f t="shared" si="101"/>
        <v>278.10999999999996</v>
      </c>
      <c r="I64" s="154">
        <f t="shared" si="101"/>
        <v>682.05000000000007</v>
      </c>
      <c r="J64" s="154">
        <f t="shared" si="101"/>
        <v>363.4</v>
      </c>
      <c r="K64" s="154">
        <f t="shared" si="101"/>
        <v>324.84000000000003</v>
      </c>
      <c r="L64" s="154">
        <f t="shared" si="101"/>
        <v>666.59</v>
      </c>
      <c r="M64" s="154">
        <f t="shared" si="101"/>
        <v>423.11999999999995</v>
      </c>
      <c r="N64" s="154">
        <f t="shared" si="101"/>
        <v>618.80999999999983</v>
      </c>
      <c r="O64" s="61">
        <f t="shared" si="86"/>
        <v>0.46249290981281882</v>
      </c>
      <c r="Q64" s="108" t="s">
        <v>85</v>
      </c>
      <c r="R64" s="19">
        <f>SUM(R51:R53)</f>
        <v>176.74100000000001</v>
      </c>
      <c r="S64" s="154">
        <f t="shared" ref="S64:AD65" si="102">SUM(S51:S53)</f>
        <v>391.447</v>
      </c>
      <c r="T64" s="154">
        <f t="shared" si="102"/>
        <v>211.98399999999998</v>
      </c>
      <c r="U64" s="154">
        <f t="shared" si="102"/>
        <v>232.916</v>
      </c>
      <c r="V64" s="154">
        <f t="shared" si="102"/>
        <v>266.57599999999996</v>
      </c>
      <c r="W64" s="154">
        <f t="shared" si="102"/>
        <v>129.57999999999998</v>
      </c>
      <c r="X64" s="154">
        <f t="shared" si="102"/>
        <v>229.95</v>
      </c>
      <c r="Y64" s="154">
        <f t="shared" si="102"/>
        <v>393.07100000000003</v>
      </c>
      <c r="Z64" s="154">
        <f t="shared" si="102"/>
        <v>307.45100000000002</v>
      </c>
      <c r="AA64" s="154">
        <f t="shared" si="102"/>
        <v>425.43199999999996</v>
      </c>
      <c r="AB64" s="154">
        <f t="shared" si="102"/>
        <v>1032.018</v>
      </c>
      <c r="AC64" s="154">
        <f t="shared" si="102"/>
        <v>380.52600000000007</v>
      </c>
      <c r="AD64" s="154">
        <f t="shared" si="102"/>
        <v>632.375</v>
      </c>
      <c r="AE64" s="61">
        <f t="shared" si="87"/>
        <v>0.66184439433836295</v>
      </c>
      <c r="AG64" s="124">
        <f t="shared" si="84"/>
        <v>3.4598790204177519</v>
      </c>
      <c r="AH64" s="156">
        <f t="shared" si="84"/>
        <v>3.819777710555333</v>
      </c>
      <c r="AI64" s="156">
        <f t="shared" si="84"/>
        <v>4.7040653293094268</v>
      </c>
      <c r="AJ64" s="156">
        <f t="shared" si="84"/>
        <v>1.4754218821263874</v>
      </c>
      <c r="AK64" s="156">
        <f t="shared" si="84"/>
        <v>4.2776039410131732</v>
      </c>
      <c r="AL64" s="156">
        <f t="shared" si="84"/>
        <v>5.0494895175746235</v>
      </c>
      <c r="AM64" s="156">
        <f t="shared" si="84"/>
        <v>8.2683110999244906</v>
      </c>
      <c r="AN64" s="156">
        <f t="shared" si="84"/>
        <v>5.7630818854922659</v>
      </c>
      <c r="AO64" s="156">
        <f t="shared" si="84"/>
        <v>8.4604017611447464</v>
      </c>
      <c r="AP64" s="156">
        <f t="shared" si="84"/>
        <v>13.096662972540326</v>
      </c>
      <c r="AQ64" s="156">
        <f t="shared" si="84"/>
        <v>15.482050435800117</v>
      </c>
      <c r="AR64" s="156">
        <f t="shared" si="84"/>
        <v>8.9933352240499183</v>
      </c>
      <c r="AS64" s="156">
        <f t="shared" si="84"/>
        <v>10.219211066401645</v>
      </c>
      <c r="AT64" s="61">
        <f t="shared" si="100"/>
        <v>0.13630936819451556</v>
      </c>
    </row>
    <row r="65" spans="1:46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M65" si="103">SUM(E54:E56)</f>
        <v>639.50999999999988</v>
      </c>
      <c r="F65" s="154">
        <f t="shared" si="103"/>
        <v>1211.1999999999998</v>
      </c>
      <c r="G65" s="154">
        <f t="shared" si="103"/>
        <v>771.18000000000006</v>
      </c>
      <c r="H65" s="154">
        <f t="shared" si="103"/>
        <v>1169.0899999999999</v>
      </c>
      <c r="I65" s="154">
        <f t="shared" si="103"/>
        <v>131.77999999999997</v>
      </c>
      <c r="J65" s="154">
        <f t="shared" si="103"/>
        <v>690.83</v>
      </c>
      <c r="K65" s="154">
        <f t="shared" si="103"/>
        <v>894.35999999999967</v>
      </c>
      <c r="L65" s="154">
        <f t="shared" si="103"/>
        <v>193.45999999999995</v>
      </c>
      <c r="M65" s="154">
        <f t="shared" si="103"/>
        <v>586.74</v>
      </c>
      <c r="N65" s="154">
        <f>IF(N56="","",SUM(N54:N56))</f>
        <v>722.75999999999988</v>
      </c>
      <c r="O65" s="52">
        <f t="shared" si="86"/>
        <v>0.23182329481542058</v>
      </c>
      <c r="Q65" s="109" t="s">
        <v>86</v>
      </c>
      <c r="R65" s="19">
        <f>SUM(R54:R56)</f>
        <v>172.44200000000001</v>
      </c>
      <c r="S65" s="154">
        <f t="shared" ref="S65:AC65" si="104">SUM(S54:S56)</f>
        <v>186.90999999999997</v>
      </c>
      <c r="T65" s="154">
        <f t="shared" si="104"/>
        <v>317.54300000000001</v>
      </c>
      <c r="U65" s="154">
        <f t="shared" si="104"/>
        <v>273.15200000000004</v>
      </c>
      <c r="V65" s="154">
        <f t="shared" si="104"/>
        <v>274.7589999999999</v>
      </c>
      <c r="W65" s="154">
        <f t="shared" si="104"/>
        <v>324.92199999999997</v>
      </c>
      <c r="X65" s="154">
        <f t="shared" si="104"/>
        <v>316.45400000000001</v>
      </c>
      <c r="Y65" s="154">
        <f t="shared" si="104"/>
        <v>218.61900000000003</v>
      </c>
      <c r="Z65" s="154">
        <f t="shared" si="104"/>
        <v>473.084</v>
      </c>
      <c r="AA65" s="154">
        <f t="shared" si="104"/>
        <v>407.07599999999996</v>
      </c>
      <c r="AB65" s="154">
        <f t="shared" si="104"/>
        <v>151.21100000000001</v>
      </c>
      <c r="AC65" s="154">
        <f t="shared" si="104"/>
        <v>1125.3350000000005</v>
      </c>
      <c r="AD65" s="154">
        <f t="shared" si="102"/>
        <v>680.84400000000005</v>
      </c>
      <c r="AE65" s="52">
        <f t="shared" ref="AE65:AE66" si="105">IF(AD65="","",(AD65-AC65)/AC65)</f>
        <v>-0.3949854932086892</v>
      </c>
      <c r="AG65" s="125">
        <f t="shared" si="84"/>
        <v>2.6427082694783306</v>
      </c>
      <c r="AH65" s="157">
        <f t="shared" si="84"/>
        <v>3.8715356891337658</v>
      </c>
      <c r="AI65" s="157">
        <f t="shared" si="84"/>
        <v>2.6966413315782778</v>
      </c>
      <c r="AJ65" s="157">
        <f t="shared" si="84"/>
        <v>4.2712701912401698</v>
      </c>
      <c r="AK65" s="157">
        <f t="shared" si="84"/>
        <v>2.2684857992073972</v>
      </c>
      <c r="AL65" s="157">
        <f t="shared" si="84"/>
        <v>4.2133094737934069</v>
      </c>
      <c r="AM65" s="157">
        <f t="shared" si="84"/>
        <v>2.7068403630173901</v>
      </c>
      <c r="AN65" s="157">
        <f t="shared" si="84"/>
        <v>16.589694946122332</v>
      </c>
      <c r="AO65" s="157">
        <f t="shared" si="84"/>
        <v>6.8480523428339826</v>
      </c>
      <c r="AP65" s="157">
        <f t="shared" si="84"/>
        <v>4.5515899637729786</v>
      </c>
      <c r="AQ65" s="157">
        <f t="shared" si="84"/>
        <v>7.8161377028843191</v>
      </c>
      <c r="AR65" s="157">
        <f t="shared" si="84"/>
        <v>19.179449159764129</v>
      </c>
      <c r="AS65" s="157">
        <f t="shared" si="84"/>
        <v>9.4200564502739521</v>
      </c>
      <c r="AT65" s="52">
        <f t="shared" ref="AT65:AT66" si="106">IF(AS65="","",(AS65-AR65)/AR65)</f>
        <v>-0.50884635049707538</v>
      </c>
    </row>
    <row r="66" spans="1:46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M66" si="107">SUM(E57:E59)</f>
        <v>632.67000000000007</v>
      </c>
      <c r="F66" s="154">
        <f t="shared" si="107"/>
        <v>431.12000000000012</v>
      </c>
      <c r="G66" s="154">
        <f t="shared" si="107"/>
        <v>1179.42</v>
      </c>
      <c r="H66" s="154">
        <f t="shared" si="107"/>
        <v>572.79999999999995</v>
      </c>
      <c r="I66" s="154">
        <f t="shared" si="107"/>
        <v>330.81000000000006</v>
      </c>
      <c r="J66" s="154">
        <f t="shared" si="107"/>
        <v>431.05</v>
      </c>
      <c r="K66" s="154">
        <f t="shared" si="107"/>
        <v>211.81999999999996</v>
      </c>
      <c r="L66" s="154">
        <f t="shared" si="107"/>
        <v>449.86999999999995</v>
      </c>
      <c r="M66" s="154">
        <f t="shared" si="107"/>
        <v>497.9500000000001</v>
      </c>
      <c r="N66" s="154">
        <f>IF(N59="","",SUM(N57:N59))</f>
        <v>948.82000000000016</v>
      </c>
      <c r="O66" s="52">
        <f t="shared" si="86"/>
        <v>0.90545235465408169</v>
      </c>
      <c r="Q66" s="109" t="s">
        <v>87</v>
      </c>
      <c r="R66" s="19">
        <f>SUM(R57:R59)</f>
        <v>376.84800000000001</v>
      </c>
      <c r="S66" s="154">
        <f t="shared" ref="S66:AC66" si="108">SUM(S57:S59)</f>
        <v>361.52099999999996</v>
      </c>
      <c r="T66" s="154">
        <f t="shared" si="108"/>
        <v>353.411</v>
      </c>
      <c r="U66" s="154">
        <f t="shared" si="108"/>
        <v>296.82099999999997</v>
      </c>
      <c r="V66" s="154">
        <f t="shared" si="108"/>
        <v>289.45600000000002</v>
      </c>
      <c r="W66" s="154">
        <f t="shared" si="108"/>
        <v>340.12899999999996</v>
      </c>
      <c r="X66" s="154">
        <f t="shared" si="108"/>
        <v>363.57</v>
      </c>
      <c r="Y66" s="154">
        <f t="shared" si="108"/>
        <v>267.97200000000004</v>
      </c>
      <c r="Z66" s="154">
        <f t="shared" si="108"/>
        <v>304.03699999999998</v>
      </c>
      <c r="AA66" s="154">
        <f t="shared" si="108"/>
        <v>218.93900000000002</v>
      </c>
      <c r="AB66" s="154">
        <f t="shared" si="108"/>
        <v>237.03700000000001</v>
      </c>
      <c r="AC66" s="154">
        <f t="shared" si="108"/>
        <v>470.44100000000003</v>
      </c>
      <c r="AD66" s="154">
        <f>IF(AD59="","",SUM(AD57:AD59))</f>
        <v>658.6880000000001</v>
      </c>
      <c r="AE66" s="52">
        <f t="shared" si="105"/>
        <v>0.40015007195376268</v>
      </c>
      <c r="AG66" s="125">
        <f t="shared" si="84"/>
        <v>3.3897744036268125</v>
      </c>
      <c r="AH66" s="157">
        <f t="shared" si="84"/>
        <v>7.8327591810204735</v>
      </c>
      <c r="AI66" s="157">
        <f t="shared" si="84"/>
        <v>3.0820099590996692</v>
      </c>
      <c r="AJ66" s="157">
        <f t="shared" si="84"/>
        <v>4.691561161426967</v>
      </c>
      <c r="AK66" s="157">
        <f t="shared" si="84"/>
        <v>6.7140471330488012</v>
      </c>
      <c r="AL66" s="157">
        <f t="shared" si="84"/>
        <v>2.883866646317681</v>
      </c>
      <c r="AM66" s="157">
        <f t="shared" si="84"/>
        <v>6.3472416201117321</v>
      </c>
      <c r="AN66" s="157">
        <f t="shared" si="84"/>
        <v>8.1004806384329378</v>
      </c>
      <c r="AO66" s="157">
        <f t="shared" si="84"/>
        <v>7.0534044774388116</v>
      </c>
      <c r="AP66" s="157">
        <f t="shared" si="84"/>
        <v>10.33608724388632</v>
      </c>
      <c r="AQ66" s="157">
        <f t="shared" si="84"/>
        <v>5.2690110476359839</v>
      </c>
      <c r="AR66" s="157">
        <f t="shared" si="84"/>
        <v>9.4475549753991359</v>
      </c>
      <c r="AS66" s="157">
        <f t="shared" si="84"/>
        <v>6.942180814063784</v>
      </c>
      <c r="AT66" s="52">
        <f t="shared" si="106"/>
        <v>-0.26518757158430889</v>
      </c>
    </row>
    <row r="67" spans="1:46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N67" si="109">IF(E62="","",SUM(E60:E62))</f>
        <v>385.83</v>
      </c>
      <c r="F67" s="155">
        <f t="shared" si="109"/>
        <v>322.33000000000004</v>
      </c>
      <c r="G67" s="155">
        <f t="shared" si="109"/>
        <v>812.32999999999993</v>
      </c>
      <c r="H67" s="155">
        <f t="shared" si="109"/>
        <v>269.86</v>
      </c>
      <c r="I67" s="155">
        <f t="shared" si="109"/>
        <v>299.23</v>
      </c>
      <c r="J67" s="155">
        <f t="shared" si="109"/>
        <v>522.41</v>
      </c>
      <c r="K67" s="155">
        <f t="shared" si="109"/>
        <v>441.44000000000005</v>
      </c>
      <c r="L67" s="155">
        <f t="shared" si="109"/>
        <v>589.30999999999995</v>
      </c>
      <c r="M67" s="155">
        <f t="shared" si="109"/>
        <v>520.89999999999975</v>
      </c>
      <c r="N67" s="155" t="str">
        <f t="shared" si="109"/>
        <v/>
      </c>
      <c r="O67" s="55" t="str">
        <f t="shared" si="86"/>
        <v/>
      </c>
      <c r="Q67" s="110" t="s">
        <v>88</v>
      </c>
      <c r="R67" s="21">
        <f>SUM(R60:R62)</f>
        <v>173.405</v>
      </c>
      <c r="S67" s="155">
        <f t="shared" ref="S67:AC67" si="110">SUM(S60:S62)</f>
        <v>230.471</v>
      </c>
      <c r="T67" s="155">
        <f t="shared" si="110"/>
        <v>139.79900000000001</v>
      </c>
      <c r="U67" s="155">
        <f t="shared" si="110"/>
        <v>227.17700000000002</v>
      </c>
      <c r="V67" s="155">
        <f t="shared" si="110"/>
        <v>179.22899999999998</v>
      </c>
      <c r="W67" s="155">
        <f t="shared" si="110"/>
        <v>388.57100000000008</v>
      </c>
      <c r="X67" s="155">
        <f t="shared" si="110"/>
        <v>211.57600000000002</v>
      </c>
      <c r="Y67" s="155">
        <f t="shared" si="110"/>
        <v>147.53800000000001</v>
      </c>
      <c r="Z67" s="155">
        <f t="shared" si="110"/>
        <v>238.09199999999998</v>
      </c>
      <c r="AA67" s="155">
        <f t="shared" si="110"/>
        <v>412.428</v>
      </c>
      <c r="AB67" s="155">
        <f t="shared" si="110"/>
        <v>487.82399999999996</v>
      </c>
      <c r="AC67" s="155">
        <f t="shared" si="110"/>
        <v>426.8599999999999</v>
      </c>
      <c r="AD67" s="155"/>
      <c r="AE67" s="55"/>
      <c r="AG67" s="126">
        <f t="shared" ref="AG67:AH67" si="111">(R67/B67)*10</f>
        <v>3.7013596875066703</v>
      </c>
      <c r="AH67" s="158">
        <f t="shared" si="111"/>
        <v>3.8103827395221956</v>
      </c>
      <c r="AI67" s="158">
        <f t="shared" ref="AI67:AS67" si="112">IF(T62="","",(T67/D67)*10)</f>
        <v>4.3919135434010883</v>
      </c>
      <c r="AJ67" s="158">
        <f t="shared" si="112"/>
        <v>5.8880076717725425</v>
      </c>
      <c r="AK67" s="158">
        <f t="shared" si="112"/>
        <v>5.5604194459094707</v>
      </c>
      <c r="AL67" s="158">
        <f t="shared" si="112"/>
        <v>4.7834131449041664</v>
      </c>
      <c r="AM67" s="158">
        <f t="shared" si="112"/>
        <v>7.840213444008004</v>
      </c>
      <c r="AN67" s="158">
        <f t="shared" si="112"/>
        <v>4.9305885105103098</v>
      </c>
      <c r="AO67" s="158">
        <f t="shared" si="112"/>
        <v>4.5575697249286957</v>
      </c>
      <c r="AP67" s="158">
        <f t="shared" si="112"/>
        <v>9.3427872417542588</v>
      </c>
      <c r="AQ67" s="158">
        <f t="shared" si="112"/>
        <v>8.2778843053740818</v>
      </c>
      <c r="AR67" s="158">
        <f t="shared" si="112"/>
        <v>8.1946630831253628</v>
      </c>
      <c r="AS67" s="158" t="str">
        <f t="shared" si="112"/>
        <v/>
      </c>
      <c r="AT67" s="55" t="str">
        <f t="shared" si="100"/>
        <v/>
      </c>
    </row>
    <row r="69" spans="1:46" x14ac:dyDescent="0.25"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46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M23 B20:M20 AC20:AC23 M42:M45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A10" sqref="A10:XFD10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5" t="s">
        <v>3</v>
      </c>
      <c r="B4" s="353"/>
      <c r="C4" s="356" t="s">
        <v>1</v>
      </c>
      <c r="D4" s="352"/>
      <c r="E4" s="347" t="s">
        <v>104</v>
      </c>
      <c r="F4" s="347"/>
      <c r="G4" s="130" t="s">
        <v>0</v>
      </c>
      <c r="I4" s="348">
        <v>1000</v>
      </c>
      <c r="J4" s="347"/>
      <c r="K4" s="359" t="s">
        <v>104</v>
      </c>
      <c r="L4" s="360"/>
      <c r="M4" s="130" t="s">
        <v>0</v>
      </c>
      <c r="O4" s="346" t="s">
        <v>22</v>
      </c>
      <c r="P4" s="347"/>
      <c r="Q4" s="130" t="s">
        <v>0</v>
      </c>
    </row>
    <row r="5" spans="1:20" x14ac:dyDescent="0.25">
      <c r="A5" s="354"/>
      <c r="B5" s="355"/>
      <c r="C5" s="357" t="s">
        <v>179</v>
      </c>
      <c r="D5" s="345"/>
      <c r="E5" s="349" t="str">
        <f>C5</f>
        <v>jan-nov</v>
      </c>
      <c r="F5" s="349"/>
      <c r="G5" s="131" t="s">
        <v>133</v>
      </c>
      <c r="I5" s="344" t="str">
        <f>C5</f>
        <v>jan-nov</v>
      </c>
      <c r="J5" s="349"/>
      <c r="K5" s="350" t="str">
        <f>C5</f>
        <v>jan-nov</v>
      </c>
      <c r="L5" s="351"/>
      <c r="M5" s="131" t="str">
        <f>G5</f>
        <v>2022 /2021</v>
      </c>
      <c r="O5" s="344" t="str">
        <f>C5</f>
        <v>jan-nov</v>
      </c>
      <c r="P5" s="345"/>
      <c r="Q5" s="131" t="str">
        <f>G5</f>
        <v>2022 /2021</v>
      </c>
    </row>
    <row r="6" spans="1:20" ht="19.5" customHeight="1" x14ac:dyDescent="0.25">
      <c r="A6" s="354"/>
      <c r="B6" s="355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1338383.7400000026</v>
      </c>
      <c r="D7" s="210">
        <f>D8+D9</f>
        <v>1342653.2500000047</v>
      </c>
      <c r="E7" s="216">
        <f t="shared" ref="E7" si="0">C7/$C$20</f>
        <v>0.43908808721240494</v>
      </c>
      <c r="F7" s="217">
        <f t="shared" ref="F7" si="1">D7/$D$20</f>
        <v>0.43820814676337211</v>
      </c>
      <c r="G7" s="53">
        <f>(D7-C7)/C7</f>
        <v>3.1900492156323543E-3</v>
      </c>
      <c r="I7" s="224">
        <f>I8+I9</f>
        <v>377391.18799999903</v>
      </c>
      <c r="J7" s="225">
        <f>J8+J9</f>
        <v>397748.33600000001</v>
      </c>
      <c r="K7" s="229">
        <f t="shared" ref="K7" si="2">I7/$I$20</f>
        <v>0.43917407218933213</v>
      </c>
      <c r="L7" s="230">
        <f t="shared" ref="L7" si="3">J7/$J$20</f>
        <v>0.45428204160583036</v>
      </c>
      <c r="M7" s="53">
        <f>(J7-I7)/I7</f>
        <v>5.3941768242879662E-2</v>
      </c>
      <c r="O7" s="63">
        <f t="shared" ref="O7" si="4">(I7/C7)*10</f>
        <v>2.8197532345992067</v>
      </c>
      <c r="P7" s="237">
        <f t="shared" ref="P7" si="5">(J7/D7)*10</f>
        <v>2.9624054907698518</v>
      </c>
      <c r="Q7" s="53">
        <f>(P7-O7)/O7</f>
        <v>5.0590333373949088E-2</v>
      </c>
    </row>
    <row r="8" spans="1:20" ht="20.100000000000001" customHeight="1" x14ac:dyDescent="0.25">
      <c r="A8" s="8" t="s">
        <v>4</v>
      </c>
      <c r="C8" s="19">
        <v>671212.36000000138</v>
      </c>
      <c r="D8" s="140">
        <v>654551.65000000212</v>
      </c>
      <c r="E8" s="214">
        <f t="shared" ref="E8:E19" si="6">C8/$C$20</f>
        <v>0.22020691260469452</v>
      </c>
      <c r="F8" s="215">
        <f t="shared" ref="F8:F19" si="7">D8/$D$20</f>
        <v>0.21362914476050113</v>
      </c>
      <c r="G8" s="52">
        <f>(D8-C8)/C8</f>
        <v>-2.4821816451650606E-2</v>
      </c>
      <c r="I8" s="19">
        <v>213577.77299999943</v>
      </c>
      <c r="J8" s="140">
        <v>223110.45899999994</v>
      </c>
      <c r="K8" s="227">
        <f t="shared" ref="K8:K19" si="8">I8/$I$20</f>
        <v>0.24854268801193838</v>
      </c>
      <c r="L8" s="228">
        <f t="shared" ref="L8:L19" si="9">J8/$J$20</f>
        <v>0.25482212153901729</v>
      </c>
      <c r="M8" s="52">
        <f>(J8-I8)/I8</f>
        <v>4.4633324273872524E-2</v>
      </c>
      <c r="O8" s="27">
        <f t="shared" ref="O8:O20" si="10">(I8/C8)*10</f>
        <v>3.1819702038859803</v>
      </c>
      <c r="P8" s="143">
        <f t="shared" ref="P8:P20" si="11">(J8/D8)*10</f>
        <v>3.408599749156529</v>
      </c>
      <c r="Q8" s="52">
        <f>(P8-O8)/O8</f>
        <v>7.1223025593947234E-2</v>
      </c>
      <c r="R8" s="119"/>
      <c r="S8" s="304"/>
      <c r="T8" s="2"/>
    </row>
    <row r="9" spans="1:20" ht="20.100000000000001" customHeight="1" x14ac:dyDescent="0.25">
      <c r="A9" s="8" t="s">
        <v>5</v>
      </c>
      <c r="C9" s="19">
        <v>667171.38000000129</v>
      </c>
      <c r="D9" s="140">
        <v>688101.60000000242</v>
      </c>
      <c r="E9" s="214">
        <f t="shared" si="6"/>
        <v>0.21888117460771048</v>
      </c>
      <c r="F9" s="215">
        <f t="shared" si="7"/>
        <v>0.22457900200287095</v>
      </c>
      <c r="G9" s="52">
        <f>(D9-C9)/C9</f>
        <v>3.1371579518295729E-2</v>
      </c>
      <c r="I9" s="19">
        <v>163813.41499999957</v>
      </c>
      <c r="J9" s="140">
        <v>174637.87700000004</v>
      </c>
      <c r="K9" s="227">
        <f t="shared" si="8"/>
        <v>0.19063138417739373</v>
      </c>
      <c r="L9" s="228">
        <f t="shared" si="9"/>
        <v>0.19945992006681304</v>
      </c>
      <c r="M9" s="52">
        <f>(J9-I9)/I9</f>
        <v>6.6077994894377198E-2</v>
      </c>
      <c r="O9" s="27">
        <f t="shared" si="10"/>
        <v>2.4553423589602907</v>
      </c>
      <c r="P9" s="143">
        <f t="shared" si="11"/>
        <v>2.5379664427462374</v>
      </c>
      <c r="Q9" s="52">
        <f t="shared" ref="Q9:Q20" si="12">(P9-O9)/O9</f>
        <v>3.3650738555634108E-2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1023486.3400000009</v>
      </c>
      <c r="D10" s="210">
        <f>D11+D12</f>
        <v>1088755.7300000004</v>
      </c>
      <c r="E10" s="216">
        <f t="shared" si="6"/>
        <v>0.33577863051341666</v>
      </c>
      <c r="F10" s="217">
        <f t="shared" si="7"/>
        <v>0.3553424018608683</v>
      </c>
      <c r="G10" s="53">
        <f>(D10-C10)/C10</f>
        <v>6.3771627865594663E-2</v>
      </c>
      <c r="I10" s="224">
        <f>I11+I12</f>
        <v>135028.13400000011</v>
      </c>
      <c r="J10" s="225">
        <f>J11+J12</f>
        <v>144331.15599999996</v>
      </c>
      <c r="K10" s="229">
        <f t="shared" si="8"/>
        <v>0.15713365164452917</v>
      </c>
      <c r="L10" s="230">
        <f t="shared" si="9"/>
        <v>0.16484557264121294</v>
      </c>
      <c r="M10" s="53">
        <f>(J10-I10)/I10</f>
        <v>6.8896915956787527E-2</v>
      </c>
      <c r="O10" s="63">
        <f t="shared" si="10"/>
        <v>1.3192959077499753</v>
      </c>
      <c r="P10" s="237">
        <f t="shared" si="11"/>
        <v>1.3256523205622983</v>
      </c>
      <c r="Q10" s="53">
        <f t="shared" si="12"/>
        <v>4.8180342067184277E-3</v>
      </c>
      <c r="T10" s="2"/>
    </row>
    <row r="11" spans="1:20" ht="20.100000000000001" customHeight="1" x14ac:dyDescent="0.25">
      <c r="A11" s="8"/>
      <c r="B11" t="s">
        <v>6</v>
      </c>
      <c r="C11" s="19">
        <v>974052.52000000095</v>
      </c>
      <c r="D11" s="140">
        <v>1040460.6700000004</v>
      </c>
      <c r="E11" s="214">
        <f t="shared" si="6"/>
        <v>0.31956070973428174</v>
      </c>
      <c r="F11" s="215">
        <f t="shared" si="7"/>
        <v>0.33958011272149013</v>
      </c>
      <c r="G11" s="52">
        <f t="shared" ref="G11:G19" si="13">(D11-C11)/C11</f>
        <v>6.817717590833744E-2</v>
      </c>
      <c r="I11" s="19">
        <v>125850.50300000011</v>
      </c>
      <c r="J11" s="140">
        <v>134725.29999999996</v>
      </c>
      <c r="K11" s="227">
        <f t="shared" si="8"/>
        <v>0.14645354647121742</v>
      </c>
      <c r="L11" s="228">
        <f t="shared" si="9"/>
        <v>0.1538743944360787</v>
      </c>
      <c r="M11" s="52">
        <f t="shared" ref="M11:M19" si="14">(J11-I11)/I11</f>
        <v>7.0518565984593939E-2</v>
      </c>
      <c r="O11" s="27">
        <f t="shared" si="10"/>
        <v>1.2920299513213107</v>
      </c>
      <c r="P11" s="143">
        <f t="shared" si="11"/>
        <v>1.2948620153032784</v>
      </c>
      <c r="Q11" s="52">
        <f t="shared" si="12"/>
        <v>2.1919491719765657E-3</v>
      </c>
    </row>
    <row r="12" spans="1:20" ht="20.100000000000001" customHeight="1" x14ac:dyDescent="0.25">
      <c r="A12" s="8"/>
      <c r="B12" t="s">
        <v>39</v>
      </c>
      <c r="C12" s="19">
        <v>49433.819999999985</v>
      </c>
      <c r="D12" s="140">
        <v>48295.059999999947</v>
      </c>
      <c r="E12" s="218">
        <f t="shared" si="6"/>
        <v>1.6217920779134899E-2</v>
      </c>
      <c r="F12" s="219">
        <f t="shared" si="7"/>
        <v>1.5762289139378143E-2</v>
      </c>
      <c r="G12" s="52">
        <f t="shared" si="13"/>
        <v>-2.3036051027414808E-2</v>
      </c>
      <c r="I12" s="19">
        <v>9177.6309999999939</v>
      </c>
      <c r="J12" s="140">
        <v>9605.8560000000016</v>
      </c>
      <c r="K12" s="231">
        <f t="shared" si="8"/>
        <v>1.0680105173311732E-2</v>
      </c>
      <c r="L12" s="232">
        <f t="shared" si="9"/>
        <v>1.0971178205134253E-2</v>
      </c>
      <c r="M12" s="52">
        <f t="shared" si="14"/>
        <v>4.6659644520465893E-2</v>
      </c>
      <c r="O12" s="27">
        <f t="shared" si="10"/>
        <v>1.8565490184654954</v>
      </c>
      <c r="P12" s="143">
        <f t="shared" si="11"/>
        <v>1.9889934912597713</v>
      </c>
      <c r="Q12" s="52">
        <f t="shared" si="12"/>
        <v>7.1339065910441771E-2</v>
      </c>
    </row>
    <row r="13" spans="1:20" ht="20.100000000000001" customHeight="1" x14ac:dyDescent="0.25">
      <c r="A13" s="23" t="s">
        <v>134</v>
      </c>
      <c r="B13" s="15"/>
      <c r="C13" s="78">
        <f>SUM(C14:C16)</f>
        <v>633986.55000000075</v>
      </c>
      <c r="D13" s="210">
        <f>SUM(D14:D16)</f>
        <v>585206.64000000036</v>
      </c>
      <c r="E13" s="216">
        <f t="shared" si="6"/>
        <v>0.20799411501957693</v>
      </c>
      <c r="F13" s="217">
        <f t="shared" si="7"/>
        <v>0.19099668301403891</v>
      </c>
      <c r="G13" s="53">
        <f t="shared" si="13"/>
        <v>-7.6941553413081593E-2</v>
      </c>
      <c r="I13" s="224">
        <f>SUM(I14:I16)</f>
        <v>329479.93200000015</v>
      </c>
      <c r="J13" s="225">
        <f>SUM(J14:J16)</f>
        <v>314369.5610000001</v>
      </c>
      <c r="K13" s="229">
        <f t="shared" si="8"/>
        <v>0.38341924253171666</v>
      </c>
      <c r="L13" s="230">
        <f t="shared" si="9"/>
        <v>0.35905227769402576</v>
      </c>
      <c r="M13" s="53">
        <f t="shared" si="14"/>
        <v>-4.5861278737911224E-2</v>
      </c>
      <c r="O13" s="63">
        <f t="shared" si="10"/>
        <v>5.1969546041631283</v>
      </c>
      <c r="P13" s="237">
        <f t="shared" si="11"/>
        <v>5.3719411146804479</v>
      </c>
      <c r="Q13" s="53">
        <f t="shared" si="12"/>
        <v>3.3670971529584467E-2</v>
      </c>
    </row>
    <row r="14" spans="1:20" ht="20.100000000000001" customHeight="1" x14ac:dyDescent="0.25">
      <c r="A14" s="8"/>
      <c r="B14" s="3" t="s">
        <v>7</v>
      </c>
      <c r="C14" s="31">
        <v>599415.67000000062</v>
      </c>
      <c r="D14" s="141">
        <v>549341.77000000037</v>
      </c>
      <c r="E14" s="214">
        <f t="shared" si="6"/>
        <v>0.19665232931284859</v>
      </c>
      <c r="F14" s="215">
        <f t="shared" si="7"/>
        <v>0.17929129428719584</v>
      </c>
      <c r="G14" s="52">
        <f t="shared" si="13"/>
        <v>-8.3537856125783641E-2</v>
      </c>
      <c r="I14" s="31">
        <v>311004.15000000014</v>
      </c>
      <c r="J14" s="141">
        <v>295729.95000000007</v>
      </c>
      <c r="K14" s="227">
        <f t="shared" si="8"/>
        <v>0.36191878180070886</v>
      </c>
      <c r="L14" s="228">
        <f t="shared" si="9"/>
        <v>0.33776333749386234</v>
      </c>
      <c r="M14" s="52">
        <f t="shared" si="14"/>
        <v>-4.9112527919643718E-2</v>
      </c>
      <c r="O14" s="27">
        <f t="shared" si="10"/>
        <v>5.1884554502887763</v>
      </c>
      <c r="P14" s="143">
        <f t="shared" si="11"/>
        <v>5.3833508782701864</v>
      </c>
      <c r="Q14" s="52">
        <f t="shared" si="12"/>
        <v>3.7563284458877397E-2</v>
      </c>
      <c r="S14" s="119"/>
    </row>
    <row r="15" spans="1:20" ht="20.100000000000001" customHeight="1" x14ac:dyDescent="0.25">
      <c r="A15" s="8"/>
      <c r="B15" s="3" t="s">
        <v>8</v>
      </c>
      <c r="C15" s="31">
        <v>24989.430000000015</v>
      </c>
      <c r="D15" s="141">
        <v>21332.230000000032</v>
      </c>
      <c r="E15" s="214">
        <f t="shared" si="6"/>
        <v>8.1983669490995718E-3</v>
      </c>
      <c r="F15" s="215">
        <f t="shared" si="7"/>
        <v>6.9623016773913823E-3</v>
      </c>
      <c r="G15" s="52">
        <f t="shared" si="13"/>
        <v>-0.14634987672787977</v>
      </c>
      <c r="I15" s="31">
        <v>15683.255999999996</v>
      </c>
      <c r="J15" s="141">
        <v>15466.836000000003</v>
      </c>
      <c r="K15" s="227">
        <f t="shared" si="8"/>
        <v>1.8250769020891372E-2</v>
      </c>
      <c r="L15" s="228">
        <f t="shared" si="9"/>
        <v>1.7665204852705042E-2</v>
      </c>
      <c r="M15" s="52">
        <f t="shared" si="14"/>
        <v>-1.3799430424396112E-2</v>
      </c>
      <c r="O15" s="27">
        <f t="shared" si="10"/>
        <v>6.275955874143583</v>
      </c>
      <c r="P15" s="143">
        <f t="shared" si="11"/>
        <v>7.2504543594363922</v>
      </c>
      <c r="Q15" s="52">
        <f t="shared" si="12"/>
        <v>0.15527491028221885</v>
      </c>
    </row>
    <row r="16" spans="1:20" ht="20.100000000000001" customHeight="1" x14ac:dyDescent="0.25">
      <c r="A16" s="32"/>
      <c r="B16" s="33" t="s">
        <v>9</v>
      </c>
      <c r="C16" s="211">
        <v>9581.4500000000135</v>
      </c>
      <c r="D16" s="212">
        <v>14532.640000000007</v>
      </c>
      <c r="E16" s="218">
        <f t="shared" si="6"/>
        <v>3.1434187576287317E-3</v>
      </c>
      <c r="F16" s="219">
        <f t="shared" si="7"/>
        <v>4.7430870494516979E-3</v>
      </c>
      <c r="G16" s="52">
        <f t="shared" si="13"/>
        <v>0.51674746515402015</v>
      </c>
      <c r="I16" s="211">
        <v>2792.5259999999994</v>
      </c>
      <c r="J16" s="212">
        <v>3172.7749999999983</v>
      </c>
      <c r="K16" s="231">
        <f t="shared" si="8"/>
        <v>3.2496917101164265E-3</v>
      </c>
      <c r="L16" s="232">
        <f t="shared" si="9"/>
        <v>3.6237353474583428E-3</v>
      </c>
      <c r="M16" s="52">
        <f t="shared" si="14"/>
        <v>0.13616668206491148</v>
      </c>
      <c r="O16" s="27">
        <f t="shared" si="10"/>
        <v>2.9145129390645419</v>
      </c>
      <c r="P16" s="143">
        <f t="shared" si="11"/>
        <v>2.183206217177331</v>
      </c>
      <c r="Q16" s="52">
        <f t="shared" si="12"/>
        <v>-0.25091901706291109</v>
      </c>
    </row>
    <row r="17" spans="1:17" ht="20.100000000000001" customHeight="1" x14ac:dyDescent="0.25">
      <c r="A17" s="8" t="s">
        <v>135</v>
      </c>
      <c r="B17" s="3"/>
      <c r="C17" s="19">
        <v>3379.3400000000015</v>
      </c>
      <c r="D17" s="140">
        <v>3729.6099999999992</v>
      </c>
      <c r="E17" s="214">
        <f t="shared" si="6"/>
        <v>1.1086715209498632E-3</v>
      </c>
      <c r="F17" s="215">
        <f t="shared" si="7"/>
        <v>1.2172506090087922E-3</v>
      </c>
      <c r="G17" s="54">
        <f t="shared" si="13"/>
        <v>0.10365041694531996</v>
      </c>
      <c r="I17" s="31">
        <v>1811.3540000000003</v>
      </c>
      <c r="J17" s="141">
        <v>2171.1130000000003</v>
      </c>
      <c r="K17" s="227">
        <f t="shared" si="8"/>
        <v>2.1078915927322545E-3</v>
      </c>
      <c r="L17" s="228">
        <f t="shared" si="9"/>
        <v>2.4797027590756767E-3</v>
      </c>
      <c r="M17" s="54">
        <f t="shared" si="14"/>
        <v>0.19861330253500969</v>
      </c>
      <c r="O17" s="238">
        <f t="shared" si="10"/>
        <v>5.3600821462178994</v>
      </c>
      <c r="P17" s="239">
        <f t="shared" si="11"/>
        <v>5.8212869442113266</v>
      </c>
      <c r="Q17" s="54">
        <f t="shared" si="12"/>
        <v>8.6044352570017177E-2</v>
      </c>
    </row>
    <row r="18" spans="1:17" ht="20.100000000000001" customHeight="1" x14ac:dyDescent="0.25">
      <c r="A18" s="8" t="s">
        <v>10</v>
      </c>
      <c r="C18" s="19">
        <v>17274.450000000041</v>
      </c>
      <c r="D18" s="140">
        <v>19053.780000000035</v>
      </c>
      <c r="E18" s="214">
        <f t="shared" si="6"/>
        <v>5.66728732683672E-3</v>
      </c>
      <c r="F18" s="215">
        <f t="shared" si="7"/>
        <v>6.2186730808099491E-3</v>
      </c>
      <c r="G18" s="52">
        <f t="shared" si="13"/>
        <v>0.10300356885457947</v>
      </c>
      <c r="I18" s="19">
        <v>9178.6670000000086</v>
      </c>
      <c r="J18" s="140">
        <v>11335.260000000011</v>
      </c>
      <c r="K18" s="227">
        <f t="shared" si="8"/>
        <v>1.0681310777346117E-2</v>
      </c>
      <c r="L18" s="228">
        <f t="shared" si="9"/>
        <v>1.2946389937714057E-2</v>
      </c>
      <c r="M18" s="52">
        <f t="shared" si="14"/>
        <v>0.234957102158734</v>
      </c>
      <c r="O18" s="27">
        <f t="shared" si="10"/>
        <v>5.3134351600195586</v>
      </c>
      <c r="P18" s="143">
        <f t="shared" si="11"/>
        <v>5.9490872677232502</v>
      </c>
      <c r="Q18" s="52">
        <f t="shared" si="12"/>
        <v>0.11963110277257091</v>
      </c>
    </row>
    <row r="19" spans="1:17" ht="20.100000000000001" customHeight="1" thickBot="1" x14ac:dyDescent="0.3">
      <c r="A19" s="8" t="s">
        <v>11</v>
      </c>
      <c r="B19" s="10"/>
      <c r="C19" s="21">
        <v>31588.079999999984</v>
      </c>
      <c r="D19" s="142">
        <v>24563.310000000012</v>
      </c>
      <c r="E19" s="220">
        <f t="shared" si="6"/>
        <v>1.0363208406814917E-2</v>
      </c>
      <c r="F19" s="221">
        <f t="shared" si="7"/>
        <v>8.016844671901828E-3</v>
      </c>
      <c r="G19" s="55">
        <f t="shared" si="13"/>
        <v>-0.22238673575601856</v>
      </c>
      <c r="I19" s="21">
        <v>6431.0080000000034</v>
      </c>
      <c r="J19" s="142">
        <v>5598.3040000000037</v>
      </c>
      <c r="K19" s="233">
        <f t="shared" si="8"/>
        <v>7.4838312643436215E-3</v>
      </c>
      <c r="L19" s="234">
        <f t="shared" si="9"/>
        <v>6.3940153621411706E-3</v>
      </c>
      <c r="M19" s="55">
        <f t="shared" si="14"/>
        <v>-0.12948265652911631</v>
      </c>
      <c r="O19" s="240">
        <f t="shared" si="10"/>
        <v>2.0358970852296205</v>
      </c>
      <c r="P19" s="241">
        <f t="shared" si="11"/>
        <v>2.2791325761878185</v>
      </c>
      <c r="Q19" s="55">
        <f t="shared" si="12"/>
        <v>0.11947337256036418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3048098.5000000042</v>
      </c>
      <c r="D20" s="145">
        <f>D8+D9+D10+D13+D17+D18+D19</f>
        <v>3063962.3200000059</v>
      </c>
      <c r="E20" s="222">
        <f>E8+E9+E10+E13+E17+E18+E19</f>
        <v>1.0000000000000002</v>
      </c>
      <c r="F20" s="223">
        <f>F8+F9+F10+F13+F17+F18+F19</f>
        <v>0.99999999999999978</v>
      </c>
      <c r="G20" s="55">
        <f>(D20-C20)/C20</f>
        <v>5.2044971643802436E-3</v>
      </c>
      <c r="H20" s="1"/>
      <c r="I20" s="213">
        <f>I8+I9+I10+I13+I17+I18+I19</f>
        <v>859320.28299999936</v>
      </c>
      <c r="J20" s="226">
        <f>J8+J9+J10+J13+J17+J18+J19</f>
        <v>875553.7300000001</v>
      </c>
      <c r="K20" s="235">
        <f>K8+K9+K10+K13+K17+K18+K19</f>
        <v>1</v>
      </c>
      <c r="L20" s="236">
        <f>L8+L9+L10+L13+L17+L18+L19</f>
        <v>0.99999999999999978</v>
      </c>
      <c r="M20" s="55">
        <f>(J20-I20)/I20</f>
        <v>1.8891032041426576E-2</v>
      </c>
      <c r="N20" s="1"/>
      <c r="O20" s="24">
        <f t="shared" si="10"/>
        <v>2.8192011609860974</v>
      </c>
      <c r="P20" s="242">
        <f t="shared" si="11"/>
        <v>2.8575864797188446</v>
      </c>
      <c r="Q20" s="55">
        <f t="shared" si="12"/>
        <v>1.361567214995074E-2</v>
      </c>
    </row>
    <row r="21" spans="1:17" x14ac:dyDescent="0.25">
      <c r="J21" s="277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5" t="s">
        <v>2</v>
      </c>
      <c r="B24" s="353"/>
      <c r="C24" s="356" t="s">
        <v>1</v>
      </c>
      <c r="D24" s="352"/>
      <c r="E24" s="347" t="s">
        <v>105</v>
      </c>
      <c r="F24" s="347"/>
      <c r="G24" s="130" t="s">
        <v>0</v>
      </c>
      <c r="I24" s="348">
        <v>1000</v>
      </c>
      <c r="J24" s="352"/>
      <c r="K24" s="347" t="s">
        <v>105</v>
      </c>
      <c r="L24" s="347"/>
      <c r="M24" s="130" t="s">
        <v>0</v>
      </c>
      <c r="O24" s="346" t="s">
        <v>22</v>
      </c>
      <c r="P24" s="347"/>
      <c r="Q24" s="130" t="s">
        <v>0</v>
      </c>
    </row>
    <row r="25" spans="1:17" ht="15" customHeight="1" x14ac:dyDescent="0.25">
      <c r="A25" s="354"/>
      <c r="B25" s="355"/>
      <c r="C25" s="357" t="str">
        <f>C5</f>
        <v>jan-nov</v>
      </c>
      <c r="D25" s="345"/>
      <c r="E25" s="349" t="str">
        <f>C5</f>
        <v>jan-nov</v>
      </c>
      <c r="F25" s="349"/>
      <c r="G25" s="131" t="str">
        <f>G5</f>
        <v>2022 /2021</v>
      </c>
      <c r="I25" s="344" t="str">
        <f>C5</f>
        <v>jan-nov</v>
      </c>
      <c r="J25" s="345"/>
      <c r="K25" s="358" t="str">
        <f>C5</f>
        <v>jan-nov</v>
      </c>
      <c r="L25" s="351"/>
      <c r="M25" s="131" t="str">
        <f>G5</f>
        <v>2022 /2021</v>
      </c>
      <c r="O25" s="344" t="str">
        <f>C5</f>
        <v>jan-nov</v>
      </c>
      <c r="P25" s="345"/>
      <c r="Q25" s="131" t="str">
        <f>G5</f>
        <v>2022 /2021</v>
      </c>
    </row>
    <row r="26" spans="1:17" ht="19.5" customHeight="1" x14ac:dyDescent="0.25">
      <c r="A26" s="354"/>
      <c r="B26" s="355"/>
      <c r="C26" s="139">
        <f>C6</f>
        <v>2021</v>
      </c>
      <c r="D26" s="137">
        <f>D6</f>
        <v>2022</v>
      </c>
      <c r="E26" s="68">
        <f>C6</f>
        <v>2021</v>
      </c>
      <c r="F26" s="137">
        <f>D6</f>
        <v>2022</v>
      </c>
      <c r="G26" s="131" t="s">
        <v>1</v>
      </c>
      <c r="I26" s="16">
        <f>C6</f>
        <v>2021</v>
      </c>
      <c r="J26" s="138">
        <f>D6</f>
        <v>2022</v>
      </c>
      <c r="K26" s="136">
        <f>C6</f>
        <v>2021</v>
      </c>
      <c r="L26" s="137">
        <f>D6</f>
        <v>2022</v>
      </c>
      <c r="M26" s="260"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524304.86999999976</v>
      </c>
      <c r="D27" s="210">
        <f>D28+D29</f>
        <v>540644.93999999994</v>
      </c>
      <c r="E27" s="216">
        <f>C27/$C$40</f>
        <v>0.37650550626109608</v>
      </c>
      <c r="F27" s="217">
        <f>D27/$D$40</f>
        <v>0.39029134603046367</v>
      </c>
      <c r="G27" s="53">
        <f>(D27-C27)/C27</f>
        <v>3.1165207372573497E-2</v>
      </c>
      <c r="I27" s="78">
        <f>I28+I29</f>
        <v>132640.80499999979</v>
      </c>
      <c r="J27" s="210">
        <f>J28+J29</f>
        <v>138386.89399999991</v>
      </c>
      <c r="K27" s="216">
        <f>I27/$I$40</f>
        <v>0.33480623624424238</v>
      </c>
      <c r="L27" s="217">
        <f>J27/$J$40</f>
        <v>0.35708594136551802</v>
      </c>
      <c r="M27" s="53">
        <f>(J27-I27)/I27</f>
        <v>4.3320673453392661E-2</v>
      </c>
      <c r="O27" s="63">
        <f t="shared" ref="O27" si="15">(I27/C27)*10</f>
        <v>2.5298411780916674</v>
      </c>
      <c r="P27" s="237">
        <f t="shared" ref="P27" si="16">(J27/D27)*10</f>
        <v>2.5596631682153523</v>
      </c>
      <c r="Q27" s="53">
        <f>(P27-O27)/O27</f>
        <v>1.1788087877587837E-2</v>
      </c>
    </row>
    <row r="28" spans="1:17" ht="20.100000000000001" customHeight="1" x14ac:dyDescent="0.25">
      <c r="A28" s="8" t="s">
        <v>4</v>
      </c>
      <c r="C28" s="19">
        <v>290134.27999999991</v>
      </c>
      <c r="D28" s="140">
        <v>281973.54999999993</v>
      </c>
      <c r="E28" s="214">
        <f>C28/$C$40</f>
        <v>0.20834663232309594</v>
      </c>
      <c r="F28" s="215">
        <f>D28/$D$40</f>
        <v>0.20355658257800072</v>
      </c>
      <c r="G28" s="52">
        <f>(D28-C28)/C28</f>
        <v>-2.8127424308495998E-2</v>
      </c>
      <c r="I28" s="19">
        <v>76775.774999999863</v>
      </c>
      <c r="J28" s="140">
        <v>76876.670999999886</v>
      </c>
      <c r="K28" s="214">
        <f>I28/$I$40</f>
        <v>0.19379412136774044</v>
      </c>
      <c r="L28" s="215">
        <f>J28/$J$40</f>
        <v>0.19836833994613823</v>
      </c>
      <c r="M28" s="52">
        <f>(J28-I28)/I28</f>
        <v>1.3141645265062143E-3</v>
      </c>
      <c r="O28" s="27">
        <f t="shared" ref="O28:O40" si="17">(I28/C28)*10</f>
        <v>2.6462152283418523</v>
      </c>
      <c r="P28" s="143">
        <f t="shared" ref="P28:P40" si="18">(J28/D28)*10</f>
        <v>2.7263788039693759</v>
      </c>
      <c r="Q28" s="52">
        <f>(P28-O28)/O28</f>
        <v>3.0293671795455206E-2</v>
      </c>
    </row>
    <row r="29" spans="1:17" ht="20.100000000000001" customHeight="1" x14ac:dyDescent="0.25">
      <c r="A29" s="8" t="s">
        <v>5</v>
      </c>
      <c r="C29" s="19">
        <v>234170.58999999985</v>
      </c>
      <c r="D29" s="140">
        <v>258671.39000000004</v>
      </c>
      <c r="E29" s="214">
        <f>C29/$C$40</f>
        <v>0.16815887393800014</v>
      </c>
      <c r="F29" s="215">
        <f>D29/$D$40</f>
        <v>0.18673476345246301</v>
      </c>
      <c r="G29" s="52">
        <f t="shared" ref="G29:G40" si="19">(D29-C29)/C29</f>
        <v>0.10462799790528865</v>
      </c>
      <c r="I29" s="19">
        <v>55865.029999999926</v>
      </c>
      <c r="J29" s="140">
        <v>61510.223000000013</v>
      </c>
      <c r="K29" s="214">
        <f t="shared" ref="K29:K39" si="20">I29/$I$40</f>
        <v>0.14101211487650195</v>
      </c>
      <c r="L29" s="215">
        <f t="shared" ref="L29:L39" si="21">J29/$J$40</f>
        <v>0.15871760141937977</v>
      </c>
      <c r="M29" s="52">
        <f t="shared" ref="M29:M40" si="22">(J29-I29)/I29</f>
        <v>0.101050567770215</v>
      </c>
      <c r="O29" s="27">
        <f t="shared" si="17"/>
        <v>2.3856552609787576</v>
      </c>
      <c r="P29" s="143">
        <f t="shared" si="18"/>
        <v>2.3779291169386765</v>
      </c>
      <c r="Q29" s="52">
        <f t="shared" ref="Q29:Q38" si="23">(P29-O29)/O29</f>
        <v>-3.2385836153507389E-3</v>
      </c>
    </row>
    <row r="30" spans="1:17" ht="20.100000000000001" customHeight="1" x14ac:dyDescent="0.25">
      <c r="A30" s="23" t="s">
        <v>38</v>
      </c>
      <c r="B30" s="15"/>
      <c r="C30" s="78">
        <f>C31+C32</f>
        <v>387505.57000000041</v>
      </c>
      <c r="D30" s="210">
        <f>D31+D32</f>
        <v>391698.90000000008</v>
      </c>
      <c r="E30" s="216">
        <f>C30/$C$40</f>
        <v>0.27826936036631666</v>
      </c>
      <c r="F30" s="217">
        <f>D30/$D$40</f>
        <v>0.28276726481459724</v>
      </c>
      <c r="G30" s="53">
        <f>(D30-C30)/C30</f>
        <v>1.082134122613944E-2</v>
      </c>
      <c r="I30" s="78">
        <f>I31+I32</f>
        <v>57161.742999999973</v>
      </c>
      <c r="J30" s="210">
        <f>J31+J32</f>
        <v>52437.522000000034</v>
      </c>
      <c r="K30" s="216">
        <f t="shared" si="20"/>
        <v>0.1442852222661849</v>
      </c>
      <c r="L30" s="217">
        <f t="shared" si="21"/>
        <v>0.13530690201230389</v>
      </c>
      <c r="M30" s="53">
        <f t="shared" si="22"/>
        <v>-8.2646552607745741E-2</v>
      </c>
      <c r="O30" s="63">
        <f t="shared" si="17"/>
        <v>1.4751205511703978</v>
      </c>
      <c r="P30" s="237">
        <f t="shared" si="18"/>
        <v>1.3387201751140998</v>
      </c>
      <c r="Q30" s="53">
        <f t="shared" si="23"/>
        <v>-9.2467273910647144E-2</v>
      </c>
    </row>
    <row r="31" spans="1:17" ht="20.100000000000001" customHeight="1" x14ac:dyDescent="0.25">
      <c r="A31" s="8"/>
      <c r="B31" t="s">
        <v>6</v>
      </c>
      <c r="C31" s="31">
        <v>363059.5500000004</v>
      </c>
      <c r="D31" s="141">
        <v>366259.76000000007</v>
      </c>
      <c r="E31" s="214">
        <f t="shared" ref="E31:E38" si="24">C31/$C$40</f>
        <v>0.26071457180185248</v>
      </c>
      <c r="F31" s="215">
        <f t="shared" ref="F31:F38" si="25">D31/$D$40</f>
        <v>0.26440276076049951</v>
      </c>
      <c r="G31" s="52">
        <f>(D31-C31)/C31</f>
        <v>8.8145594847998578E-3</v>
      </c>
      <c r="I31" s="31">
        <v>52961.128999999972</v>
      </c>
      <c r="J31" s="141">
        <v>47803.899000000034</v>
      </c>
      <c r="K31" s="214">
        <f>I31/$I$40</f>
        <v>0.13368221240617331</v>
      </c>
      <c r="L31" s="215">
        <f>J31/$J$40</f>
        <v>0.12335055569176347</v>
      </c>
      <c r="M31" s="52">
        <f>(J31-I31)/I31</f>
        <v>-9.7377644649530429E-2</v>
      </c>
      <c r="O31" s="27">
        <f t="shared" si="17"/>
        <v>1.4587449634639804</v>
      </c>
      <c r="P31" s="143">
        <f t="shared" si="18"/>
        <v>1.3051911299237464</v>
      </c>
      <c r="Q31" s="52">
        <f t="shared" si="23"/>
        <v>-0.10526434530104588</v>
      </c>
    </row>
    <row r="32" spans="1:17" ht="20.100000000000001" customHeight="1" x14ac:dyDescent="0.25">
      <c r="A32" s="8"/>
      <c r="B32" t="s">
        <v>39</v>
      </c>
      <c r="C32" s="31">
        <v>24446.020000000008</v>
      </c>
      <c r="D32" s="141">
        <v>25439.14</v>
      </c>
      <c r="E32" s="218">
        <f t="shared" si="24"/>
        <v>1.7554788564464196E-2</v>
      </c>
      <c r="F32" s="219">
        <f t="shared" si="25"/>
        <v>1.8364504054097706E-2</v>
      </c>
      <c r="G32" s="52">
        <f>(D32-C32)/C32</f>
        <v>4.0625017896573405E-2</v>
      </c>
      <c r="I32" s="31">
        <v>4200.6139999999996</v>
      </c>
      <c r="J32" s="141">
        <v>4633.6229999999996</v>
      </c>
      <c r="K32" s="218">
        <f>I32/$I$40</f>
        <v>1.0603009860011586E-2</v>
      </c>
      <c r="L32" s="219">
        <f>J32/$J$40</f>
        <v>1.1956346320540417E-2</v>
      </c>
      <c r="M32" s="52">
        <f>(J32-I32)/I32</f>
        <v>0.10308231130020518</v>
      </c>
      <c r="O32" s="27">
        <f t="shared" si="17"/>
        <v>1.7183222463206682</v>
      </c>
      <c r="P32" s="143">
        <f t="shared" si="18"/>
        <v>1.821454262997884</v>
      </c>
      <c r="Q32" s="52">
        <f t="shared" si="23"/>
        <v>6.0019019655972984E-2</v>
      </c>
    </row>
    <row r="33" spans="1:17" ht="20.100000000000001" customHeight="1" x14ac:dyDescent="0.25">
      <c r="A33" s="23" t="s">
        <v>134</v>
      </c>
      <c r="B33" s="15"/>
      <c r="C33" s="78">
        <f>SUM(C34:C36)</f>
        <v>451468.70000000007</v>
      </c>
      <c r="D33" s="210">
        <f>SUM(D34:D36)</f>
        <v>433498.46999999986</v>
      </c>
      <c r="E33" s="216">
        <f t="shared" si="24"/>
        <v>0.3242015498626572</v>
      </c>
      <c r="F33" s="217">
        <f t="shared" si="25"/>
        <v>0.31294235613940369</v>
      </c>
      <c r="G33" s="53">
        <f t="shared" si="19"/>
        <v>-3.9803933251630091E-2</v>
      </c>
      <c r="I33" s="78">
        <f>SUM(I34:I36)</f>
        <v>197561.16499999998</v>
      </c>
      <c r="J33" s="210">
        <f>SUM(J34:J36)</f>
        <v>189836.10900000003</v>
      </c>
      <c r="K33" s="216">
        <f t="shared" si="20"/>
        <v>0.49867542708051149</v>
      </c>
      <c r="L33" s="217">
        <f t="shared" si="21"/>
        <v>0.48984267027072764</v>
      </c>
      <c r="M33" s="53">
        <f t="shared" si="22"/>
        <v>-3.9102097823729448E-2</v>
      </c>
      <c r="O33" s="63">
        <f t="shared" si="17"/>
        <v>4.3759659307500156</v>
      </c>
      <c r="P33" s="237">
        <f t="shared" si="18"/>
        <v>4.3791644524143329</v>
      </c>
      <c r="Q33" s="53">
        <f t="shared" si="23"/>
        <v>7.3092928851233648E-4</v>
      </c>
    </row>
    <row r="34" spans="1:17" ht="20.100000000000001" customHeight="1" x14ac:dyDescent="0.25">
      <c r="A34" s="8"/>
      <c r="B34" s="3" t="s">
        <v>7</v>
      </c>
      <c r="C34" s="31">
        <v>429254.03</v>
      </c>
      <c r="D34" s="141">
        <v>408080.17999999988</v>
      </c>
      <c r="E34" s="214">
        <f t="shared" si="24"/>
        <v>0.30824910300712216</v>
      </c>
      <c r="F34" s="215">
        <f t="shared" si="25"/>
        <v>0.29459290369119867</v>
      </c>
      <c r="G34" s="52">
        <f t="shared" si="19"/>
        <v>-4.9327084943151613E-2</v>
      </c>
      <c r="I34" s="31">
        <v>189485.38999999998</v>
      </c>
      <c r="J34" s="141">
        <v>181150.73900000003</v>
      </c>
      <c r="K34" s="214">
        <f t="shared" si="20"/>
        <v>0.47829090187723527</v>
      </c>
      <c r="L34" s="215">
        <f t="shared" si="21"/>
        <v>0.46743141850466208</v>
      </c>
      <c r="M34" s="52">
        <f t="shared" si="22"/>
        <v>-4.3985718371215614E-2</v>
      </c>
      <c r="O34" s="27">
        <f t="shared" si="17"/>
        <v>4.414294957230803</v>
      </c>
      <c r="P34" s="143">
        <f t="shared" si="18"/>
        <v>4.4390967235899588</v>
      </c>
      <c r="Q34" s="52">
        <f t="shared" si="23"/>
        <v>5.6185113589950339E-3</v>
      </c>
    </row>
    <row r="35" spans="1:17" ht="20.100000000000001" customHeight="1" x14ac:dyDescent="0.25">
      <c r="A35" s="8"/>
      <c r="B35" s="3" t="s">
        <v>8</v>
      </c>
      <c r="C35" s="31">
        <v>15126.460000000008</v>
      </c>
      <c r="D35" s="141">
        <v>12373.870000000015</v>
      </c>
      <c r="E35" s="214">
        <f t="shared" si="24"/>
        <v>1.0862373794540999E-2</v>
      </c>
      <c r="F35" s="215">
        <f t="shared" si="25"/>
        <v>8.9326913480517918E-3</v>
      </c>
      <c r="G35" s="52">
        <f t="shared" si="19"/>
        <v>-0.18197185593985582</v>
      </c>
      <c r="I35" s="31">
        <v>6656.88</v>
      </c>
      <c r="J35" s="141">
        <v>6422.7030000000013</v>
      </c>
      <c r="K35" s="214">
        <f t="shared" si="20"/>
        <v>1.6803011244764202E-2</v>
      </c>
      <c r="L35" s="215">
        <f t="shared" si="21"/>
        <v>1.6572790100095307E-2</v>
      </c>
      <c r="M35" s="52">
        <f t="shared" si="22"/>
        <v>-3.517819158524696E-2</v>
      </c>
      <c r="O35" s="27">
        <f t="shared" si="17"/>
        <v>4.4008181689569117</v>
      </c>
      <c r="P35" s="143">
        <f t="shared" si="18"/>
        <v>5.1905369944891886</v>
      </c>
      <c r="Q35" s="52">
        <f t="shared" si="23"/>
        <v>0.17944818331802542</v>
      </c>
    </row>
    <row r="36" spans="1:17" ht="20.100000000000001" customHeight="1" x14ac:dyDescent="0.25">
      <c r="A36" s="32"/>
      <c r="B36" s="33" t="s">
        <v>9</v>
      </c>
      <c r="C36" s="211">
        <v>7088.2100000000119</v>
      </c>
      <c r="D36" s="212">
        <v>13044.420000000007</v>
      </c>
      <c r="E36" s="218">
        <f t="shared" si="24"/>
        <v>5.0900730609940159E-3</v>
      </c>
      <c r="F36" s="219">
        <f t="shared" si="25"/>
        <v>9.4167611001532807E-3</v>
      </c>
      <c r="G36" s="52">
        <f t="shared" si="19"/>
        <v>0.84029818529642686</v>
      </c>
      <c r="I36" s="211">
        <v>1418.8950000000004</v>
      </c>
      <c r="J36" s="212">
        <v>2262.6669999999995</v>
      </c>
      <c r="K36" s="218">
        <f t="shared" si="20"/>
        <v>3.581513958512052E-3</v>
      </c>
      <c r="L36" s="219">
        <f t="shared" si="21"/>
        <v>5.838461665970282E-3</v>
      </c>
      <c r="M36" s="52">
        <f t="shared" si="22"/>
        <v>0.59466838631470176</v>
      </c>
      <c r="O36" s="27">
        <f t="shared" si="17"/>
        <v>2.0017677241503824</v>
      </c>
      <c r="P36" s="143">
        <f t="shared" si="18"/>
        <v>1.734586129548112</v>
      </c>
      <c r="Q36" s="52">
        <f t="shared" si="23"/>
        <v>-0.13347282573240174</v>
      </c>
    </row>
    <row r="37" spans="1:17" ht="20.100000000000001" customHeight="1" x14ac:dyDescent="0.25">
      <c r="A37" s="8" t="s">
        <v>135</v>
      </c>
      <c r="B37" s="3"/>
      <c r="C37" s="19">
        <v>1821.18</v>
      </c>
      <c r="D37" s="140">
        <v>1769.76</v>
      </c>
      <c r="E37" s="214">
        <f t="shared" si="24"/>
        <v>1.3077969271820483E-3</v>
      </c>
      <c r="F37" s="215">
        <f t="shared" si="25"/>
        <v>1.2775889709628532E-3</v>
      </c>
      <c r="G37" s="54">
        <f>(D37-C37)/C37</f>
        <v>-2.8234441406121344E-2</v>
      </c>
      <c r="I37" s="19">
        <v>403.96499999999997</v>
      </c>
      <c r="J37" s="140">
        <v>407.03800000000012</v>
      </c>
      <c r="K37" s="214">
        <f>I37/$I$40</f>
        <v>1.0196711428613961E-3</v>
      </c>
      <c r="L37" s="215">
        <f>J37/$J$40</f>
        <v>1.0502985015440687E-3</v>
      </c>
      <c r="M37" s="54">
        <f>(J37-I37)/I37</f>
        <v>7.6070946740439144E-3</v>
      </c>
      <c r="O37" s="238">
        <f t="shared" si="17"/>
        <v>2.218149771027575</v>
      </c>
      <c r="P37" s="239">
        <f t="shared" si="18"/>
        <v>2.2999615767109671</v>
      </c>
      <c r="Q37" s="54">
        <f t="shared" si="23"/>
        <v>3.6882904279945047E-2</v>
      </c>
    </row>
    <row r="38" spans="1:17" ht="20.100000000000001" customHeight="1" x14ac:dyDescent="0.25">
      <c r="A38" s="8" t="s">
        <v>10</v>
      </c>
      <c r="C38" s="19">
        <v>7165.0700000000052</v>
      </c>
      <c r="D38" s="140">
        <v>5898.0700000000124</v>
      </c>
      <c r="E38" s="214">
        <f t="shared" si="24"/>
        <v>5.1452665464392783E-3</v>
      </c>
      <c r="F38" s="215">
        <f t="shared" si="25"/>
        <v>4.2578141567031075E-3</v>
      </c>
      <c r="G38" s="52">
        <f t="shared" si="19"/>
        <v>-0.17683009377437928</v>
      </c>
      <c r="I38" s="19">
        <v>4074.4919999999993</v>
      </c>
      <c r="J38" s="140">
        <v>3565.8000000000015</v>
      </c>
      <c r="K38" s="214">
        <f t="shared" si="20"/>
        <v>1.0284658112013701E-2</v>
      </c>
      <c r="L38" s="215">
        <f t="shared" si="21"/>
        <v>9.2009944938945265E-3</v>
      </c>
      <c r="M38" s="52">
        <f t="shared" si="22"/>
        <v>-0.12484795650598843</v>
      </c>
      <c r="O38" s="27">
        <f t="shared" si="17"/>
        <v>5.6866045970241696</v>
      </c>
      <c r="P38" s="143">
        <f t="shared" si="18"/>
        <v>6.0457064768644555</v>
      </c>
      <c r="Q38" s="52">
        <f t="shared" si="23"/>
        <v>6.3148733785395553E-2</v>
      </c>
    </row>
    <row r="39" spans="1:17" ht="20.100000000000001" customHeight="1" thickBot="1" x14ac:dyDescent="0.3">
      <c r="A39" s="8" t="s">
        <v>11</v>
      </c>
      <c r="B39" s="10"/>
      <c r="C39" s="21">
        <v>20290.260000000013</v>
      </c>
      <c r="D39" s="142">
        <v>11724.11</v>
      </c>
      <c r="E39" s="220">
        <f>C39/$C$40</f>
        <v>1.4570520036308791E-2</v>
      </c>
      <c r="F39" s="221">
        <f>D39/$D$40</f>
        <v>8.4636298878691448E-3</v>
      </c>
      <c r="G39" s="55">
        <f t="shared" si="19"/>
        <v>-0.422180395914099</v>
      </c>
      <c r="I39" s="21">
        <v>4329.6770000000006</v>
      </c>
      <c r="J39" s="142">
        <v>2911.7009999999982</v>
      </c>
      <c r="K39" s="220">
        <f t="shared" si="20"/>
        <v>1.0928785154185886E-2</v>
      </c>
      <c r="L39" s="221">
        <f t="shared" si="21"/>
        <v>7.5131933560118793E-3</v>
      </c>
      <c r="M39" s="55">
        <f t="shared" si="22"/>
        <v>-0.32750156651408457</v>
      </c>
      <c r="O39" s="240">
        <f t="shared" si="17"/>
        <v>2.1338696497728455</v>
      </c>
      <c r="P39" s="241">
        <f t="shared" si="18"/>
        <v>2.4835155930812642</v>
      </c>
      <c r="Q39" s="55">
        <f>(P39-O39)/O39</f>
        <v>0.16385534296607066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1392555.6500000001</v>
      </c>
      <c r="D40" s="226">
        <f>D28+D29+D30+D33+D37+D38+D39</f>
        <v>1385234.2500000002</v>
      </c>
      <c r="E40" s="222">
        <f>C40/$C$40</f>
        <v>1</v>
      </c>
      <c r="F40" s="223">
        <f>D40/$D$40</f>
        <v>1</v>
      </c>
      <c r="G40" s="55">
        <f t="shared" si="19"/>
        <v>-5.2575277691774159E-3</v>
      </c>
      <c r="H40" s="1"/>
      <c r="I40" s="213">
        <f>I28+I29+I30+I33+I37+I38+I39</f>
        <v>396171.84699999983</v>
      </c>
      <c r="J40" s="226">
        <f>J28+J29+J30+J33+J37+J38+J39</f>
        <v>387545.06399999995</v>
      </c>
      <c r="K40" s="222">
        <f>K28+K29+K30+K33+K37+K38+K39</f>
        <v>0.99999999999999978</v>
      </c>
      <c r="L40" s="223">
        <f>L28+L29+L30+L33+L37+L38+L39</f>
        <v>0.99999999999999989</v>
      </c>
      <c r="M40" s="55">
        <f t="shared" si="22"/>
        <v>-2.1775355985858034E-2</v>
      </c>
      <c r="N40" s="1"/>
      <c r="O40" s="24">
        <f t="shared" si="17"/>
        <v>2.8449264989876695</v>
      </c>
      <c r="P40" s="242">
        <f t="shared" si="18"/>
        <v>2.7976861242060673</v>
      </c>
      <c r="Q40" s="55">
        <f>(P40-O40)/O40</f>
        <v>-1.6605130149552907E-2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5" t="s">
        <v>15</v>
      </c>
      <c r="B44" s="353"/>
      <c r="C44" s="356" t="s">
        <v>1</v>
      </c>
      <c r="D44" s="352"/>
      <c r="E44" s="347" t="s">
        <v>105</v>
      </c>
      <c r="F44" s="347"/>
      <c r="G44" s="130" t="s">
        <v>0</v>
      </c>
      <c r="I44" s="348">
        <v>1000</v>
      </c>
      <c r="J44" s="352"/>
      <c r="K44" s="347" t="s">
        <v>105</v>
      </c>
      <c r="L44" s="347"/>
      <c r="M44" s="130" t="s">
        <v>0</v>
      </c>
      <c r="O44" s="346" t="s">
        <v>22</v>
      </c>
      <c r="P44" s="347"/>
      <c r="Q44" s="130" t="s">
        <v>0</v>
      </c>
    </row>
    <row r="45" spans="1:17" ht="15" customHeight="1" x14ac:dyDescent="0.25">
      <c r="A45" s="354"/>
      <c r="B45" s="355"/>
      <c r="C45" s="357" t="str">
        <f>C5</f>
        <v>jan-nov</v>
      </c>
      <c r="D45" s="345"/>
      <c r="E45" s="349" t="str">
        <f>C25</f>
        <v>jan-nov</v>
      </c>
      <c r="F45" s="349"/>
      <c r="G45" s="131" t="str">
        <f>G25</f>
        <v>2022 /2021</v>
      </c>
      <c r="I45" s="344" t="str">
        <f>C5</f>
        <v>jan-nov</v>
      </c>
      <c r="J45" s="345"/>
      <c r="K45" s="358" t="str">
        <f>C25</f>
        <v>jan-nov</v>
      </c>
      <c r="L45" s="351"/>
      <c r="M45" s="131" t="str">
        <f>G45</f>
        <v>2022 /2021</v>
      </c>
      <c r="O45" s="344" t="str">
        <f>C5</f>
        <v>jan-nov</v>
      </c>
      <c r="P45" s="345"/>
      <c r="Q45" s="131" t="str">
        <f>Q25</f>
        <v>2022 /2021</v>
      </c>
    </row>
    <row r="46" spans="1:17" ht="15.75" customHeight="1" x14ac:dyDescent="0.25">
      <c r="A46" s="354"/>
      <c r="B46" s="355"/>
      <c r="C46" s="139">
        <f>C6</f>
        <v>2021</v>
      </c>
      <c r="D46" s="137">
        <f>D6</f>
        <v>2022</v>
      </c>
      <c r="E46" s="68">
        <f>C26</f>
        <v>2021</v>
      </c>
      <c r="F46" s="137">
        <f>D26</f>
        <v>2022</v>
      </c>
      <c r="G46" s="131" t="s">
        <v>1</v>
      </c>
      <c r="I46" s="16">
        <f>C6</f>
        <v>2021</v>
      </c>
      <c r="J46" s="138">
        <f>D6</f>
        <v>2022</v>
      </c>
      <c r="K46" s="136">
        <f>C26</f>
        <v>2021</v>
      </c>
      <c r="L46" s="137">
        <f>D26</f>
        <v>2022</v>
      </c>
      <c r="M46" s="260">
        <v>1000</v>
      </c>
      <c r="O46" s="16">
        <f>O26</f>
        <v>2021</v>
      </c>
      <c r="P46" s="138">
        <f>P26</f>
        <v>2022</v>
      </c>
      <c r="Q46" s="131"/>
    </row>
    <row r="47" spans="1:17" s="273" customFormat="1" ht="15.75" customHeight="1" x14ac:dyDescent="0.25">
      <c r="A47" s="23" t="s">
        <v>116</v>
      </c>
      <c r="B47" s="15"/>
      <c r="C47" s="78">
        <f>C48+C49</f>
        <v>814078.87000000081</v>
      </c>
      <c r="D47" s="210">
        <f>D48+D49</f>
        <v>802008.31000000099</v>
      </c>
      <c r="E47" s="216">
        <f>C47/$C$60</f>
        <v>0.49172926572090825</v>
      </c>
      <c r="F47" s="217">
        <f>D47/$D$60</f>
        <v>0.47774760208781192</v>
      </c>
      <c r="G47" s="53">
        <f>(D47-C47)/C47</f>
        <v>-1.4827261147313418E-2</v>
      </c>
      <c r="H47"/>
      <c r="I47" s="78">
        <f>I48+I49</f>
        <v>244750.38299999991</v>
      </c>
      <c r="J47" s="210">
        <f>J48+J49</f>
        <v>259361.44199999986</v>
      </c>
      <c r="K47" s="216">
        <f>I47/$I$60</f>
        <v>0.52844911906385006</v>
      </c>
      <c r="L47" s="217">
        <f>J47/$J$60</f>
        <v>0.53146892682434466</v>
      </c>
      <c r="M47" s="53">
        <f>(J47-I47)/I47</f>
        <v>5.9697798307428822E-2</v>
      </c>
      <c r="N47"/>
      <c r="O47" s="63">
        <f t="shared" ref="O47" si="26">(I47/C47)*10</f>
        <v>3.0064701593348038</v>
      </c>
      <c r="P47" s="237">
        <f t="shared" ref="P47" si="27">(J47/D47)*10</f>
        <v>3.2338996836578855</v>
      </c>
      <c r="Q47" s="53">
        <f>(P47-O47)/O47</f>
        <v>7.5646692722671702E-2</v>
      </c>
    </row>
    <row r="48" spans="1:17" ht="20.100000000000001" customHeight="1" x14ac:dyDescent="0.25">
      <c r="A48" s="8" t="s">
        <v>4</v>
      </c>
      <c r="C48" s="19">
        <v>381078.08000000019</v>
      </c>
      <c r="D48" s="140">
        <v>372578.10000000068</v>
      </c>
      <c r="E48" s="214">
        <f>C48/$C$60</f>
        <v>0.23018315714389373</v>
      </c>
      <c r="F48" s="215">
        <f>D48/$D$60</f>
        <v>0.22194071014729649</v>
      </c>
      <c r="G48" s="52">
        <f>(D48-C48)/C48</f>
        <v>-2.2305087713256851E-2</v>
      </c>
      <c r="I48" s="19">
        <v>136801.99799999996</v>
      </c>
      <c r="J48" s="140">
        <v>146233.7879999998</v>
      </c>
      <c r="K48" s="214">
        <f>I48/$I$60</f>
        <v>0.2953739824352985</v>
      </c>
      <c r="L48" s="215">
        <f>J48/$J$60</f>
        <v>0.29965408032323732</v>
      </c>
      <c r="M48" s="52">
        <f>(J48-I48)/I48</f>
        <v>6.8944826375999538E-2</v>
      </c>
      <c r="O48" s="27">
        <f t="shared" ref="O48:O60" si="28">(I48/C48)*10</f>
        <v>3.5898679346762714</v>
      </c>
      <c r="P48" s="143">
        <f t="shared" ref="P48:P60" si="29">(J48/D48)*10</f>
        <v>3.9249163598182375</v>
      </c>
      <c r="Q48" s="52">
        <f>(P48-O48)/O48</f>
        <v>9.3331685521233596E-2</v>
      </c>
    </row>
    <row r="49" spans="1:17" ht="20.100000000000001" customHeight="1" x14ac:dyDescent="0.25">
      <c r="A49" s="8" t="s">
        <v>5</v>
      </c>
      <c r="C49" s="19">
        <v>433000.79000000056</v>
      </c>
      <c r="D49" s="140">
        <v>429430.21000000031</v>
      </c>
      <c r="E49" s="214">
        <f>C49/$C$60</f>
        <v>0.26154610857701449</v>
      </c>
      <c r="F49" s="215">
        <f>D49/$D$60</f>
        <v>0.25580689194051542</v>
      </c>
      <c r="G49" s="52">
        <f>(D49-C49)/C49</f>
        <v>-8.246128142168619E-3</v>
      </c>
      <c r="I49" s="19">
        <v>107948.38499999997</v>
      </c>
      <c r="J49" s="140">
        <v>113127.65400000005</v>
      </c>
      <c r="K49" s="214">
        <f>I49/$I$60</f>
        <v>0.23307513662855156</v>
      </c>
      <c r="L49" s="215">
        <f>J49/$J$60</f>
        <v>0.23181484650110729</v>
      </c>
      <c r="M49" s="52">
        <f>(J49-I49)/I49</f>
        <v>4.7979124467680448E-2</v>
      </c>
      <c r="O49" s="27">
        <f t="shared" si="28"/>
        <v>2.4930297471281708</v>
      </c>
      <c r="P49" s="143">
        <f t="shared" si="29"/>
        <v>2.6343664550288621</v>
      </c>
      <c r="Q49" s="52">
        <f>(P49-O49)/O49</f>
        <v>5.6692748276872026E-2</v>
      </c>
    </row>
    <row r="50" spans="1:17" ht="20.100000000000001" customHeight="1" x14ac:dyDescent="0.25">
      <c r="A50" s="23" t="s">
        <v>38</v>
      </c>
      <c r="B50" s="15"/>
      <c r="C50" s="78">
        <f>C51+C52</f>
        <v>635980.77000000107</v>
      </c>
      <c r="D50" s="210">
        <f>D51+D52</f>
        <v>697056.83000000007</v>
      </c>
      <c r="E50" s="216">
        <f>C50/$C$60</f>
        <v>0.38415240656561694</v>
      </c>
      <c r="F50" s="217">
        <f>D50/$D$60</f>
        <v>0.41522915024587614</v>
      </c>
      <c r="G50" s="53">
        <f>(D50-C50)/C50</f>
        <v>9.6034444563471474E-2</v>
      </c>
      <c r="I50" s="78">
        <f>I51+I52</f>
        <v>77866.391000000091</v>
      </c>
      <c r="J50" s="210">
        <f>J51+J52</f>
        <v>91893.633999999816</v>
      </c>
      <c r="K50" s="216">
        <f>I50/$I$60</f>
        <v>0.1681240504070278</v>
      </c>
      <c r="L50" s="217">
        <f>J50/$J$60</f>
        <v>0.18830328312243511</v>
      </c>
      <c r="M50" s="53">
        <f>(J50-I50)/I50</f>
        <v>0.18014502559903808</v>
      </c>
      <c r="O50" s="63">
        <f t="shared" si="28"/>
        <v>1.2243513432017759</v>
      </c>
      <c r="P50" s="237">
        <f t="shared" si="29"/>
        <v>1.3183090681429777</v>
      </c>
      <c r="Q50" s="53">
        <f>(P50-O50)/O50</f>
        <v>7.6740819098131505E-2</v>
      </c>
    </row>
    <row r="51" spans="1:17" ht="20.100000000000001" customHeight="1" x14ac:dyDescent="0.25">
      <c r="A51" s="8"/>
      <c r="B51" t="s">
        <v>6</v>
      </c>
      <c r="C51" s="31">
        <v>610992.97000000102</v>
      </c>
      <c r="D51" s="141">
        <v>674200.91</v>
      </c>
      <c r="E51" s="214">
        <f t="shared" ref="E51:E57" si="30">C51/$C$60</f>
        <v>0.36905898871780951</v>
      </c>
      <c r="F51" s="215">
        <f t="shared" ref="F51:F57" si="31">D51/$D$60</f>
        <v>0.40161412801061913</v>
      </c>
      <c r="G51" s="52">
        <f t="shared" ref="G51:G59" si="32">(D51-C51)/C51</f>
        <v>0.10345117391448695</v>
      </c>
      <c r="I51" s="31">
        <v>72889.374000000098</v>
      </c>
      <c r="J51" s="141">
        <v>86921.400999999809</v>
      </c>
      <c r="K51" s="214">
        <f t="shared" ref="K51:K58" si="33">I51/$I$60</f>
        <v>0.15737799878914002</v>
      </c>
      <c r="L51" s="215">
        <f t="shared" ref="L51:L58" si="34">J51/$J$60</f>
        <v>0.17811446200834447</v>
      </c>
      <c r="M51" s="52">
        <f t="shared" ref="M51:M58" si="35">(J51-I51)/I51</f>
        <v>0.19251128429227135</v>
      </c>
      <c r="O51" s="27">
        <f t="shared" si="28"/>
        <v>1.1929658372337735</v>
      </c>
      <c r="P51" s="143">
        <f t="shared" si="29"/>
        <v>1.2892507220140033</v>
      </c>
      <c r="Q51" s="52">
        <f t="shared" ref="Q51:Q58" si="36">(P51-O51)/O51</f>
        <v>8.071051305500361E-2</v>
      </c>
    </row>
    <row r="52" spans="1:17" ht="20.100000000000001" customHeight="1" x14ac:dyDescent="0.25">
      <c r="A52" s="8"/>
      <c r="B52" t="s">
        <v>39</v>
      </c>
      <c r="C52" s="31">
        <v>24987.800000000003</v>
      </c>
      <c r="D52" s="141">
        <v>22855.920000000002</v>
      </c>
      <c r="E52" s="218">
        <f t="shared" si="30"/>
        <v>1.5093417847807425E-2</v>
      </c>
      <c r="F52" s="219">
        <f t="shared" si="31"/>
        <v>1.3615022235256952E-2</v>
      </c>
      <c r="G52" s="52">
        <f t="shared" si="32"/>
        <v>-8.5316834615292297E-2</v>
      </c>
      <c r="I52" s="31">
        <v>4977.0169999999971</v>
      </c>
      <c r="J52" s="141">
        <v>4972.2330000000029</v>
      </c>
      <c r="K52" s="218">
        <f t="shared" si="33"/>
        <v>1.0746051617887786E-2</v>
      </c>
      <c r="L52" s="219">
        <f t="shared" si="34"/>
        <v>1.0188821114090639E-2</v>
      </c>
      <c r="M52" s="52">
        <f t="shared" si="35"/>
        <v>-9.6121833620303016E-4</v>
      </c>
      <c r="O52" s="27">
        <f t="shared" si="28"/>
        <v>1.9917787880485662</v>
      </c>
      <c r="P52" s="143">
        <f t="shared" si="29"/>
        <v>2.1754683250553914</v>
      </c>
      <c r="Q52" s="52">
        <f t="shared" si="36"/>
        <v>9.222386447181416E-2</v>
      </c>
    </row>
    <row r="53" spans="1:17" ht="20.100000000000001" customHeight="1" x14ac:dyDescent="0.25">
      <c r="A53" s="23" t="s">
        <v>134</v>
      </c>
      <c r="B53" s="15"/>
      <c r="C53" s="78">
        <f>SUM(C54:C56)</f>
        <v>182517.84999999998</v>
      </c>
      <c r="D53" s="210">
        <f>SUM(D54:D56)</f>
        <v>151708.16999999995</v>
      </c>
      <c r="E53" s="216">
        <f>C53/$C$60</f>
        <v>0.1102465272946573</v>
      </c>
      <c r="F53" s="217">
        <f>D53/$D$60</f>
        <v>9.0370902060391389E-2</v>
      </c>
      <c r="G53" s="53">
        <f>(D53-C53)/C53</f>
        <v>-0.16880365399877342</v>
      </c>
      <c r="I53" s="78">
        <f>SUM(I54:I56)</f>
        <v>131918.76699999999</v>
      </c>
      <c r="J53" s="210">
        <f>SUM(J54:J56)</f>
        <v>124533.45199999998</v>
      </c>
      <c r="K53" s="216">
        <f t="shared" si="33"/>
        <v>0.28483042745285225</v>
      </c>
      <c r="L53" s="217">
        <f t="shared" si="34"/>
        <v>0.25518696833961563</v>
      </c>
      <c r="M53" s="53">
        <f t="shared" si="35"/>
        <v>-5.5983808581231032E-2</v>
      </c>
      <c r="O53" s="63">
        <f t="shared" si="28"/>
        <v>7.2277186587503639</v>
      </c>
      <c r="P53" s="237">
        <f t="shared" si="29"/>
        <v>8.2087505241148193</v>
      </c>
      <c r="Q53" s="53">
        <f t="shared" si="36"/>
        <v>0.13573188327920763</v>
      </c>
    </row>
    <row r="54" spans="1:17" ht="20.100000000000001" customHeight="1" x14ac:dyDescent="0.25">
      <c r="A54" s="8"/>
      <c r="B54" s="3" t="s">
        <v>7</v>
      </c>
      <c r="C54" s="31">
        <v>170161.63999999998</v>
      </c>
      <c r="D54" s="141">
        <v>141261.58999999997</v>
      </c>
      <c r="E54" s="214">
        <f>C54/$C$60</f>
        <v>0.10278298746541037</v>
      </c>
      <c r="F54" s="215">
        <f>D54/$D$60</f>
        <v>8.4147988304025853E-2</v>
      </c>
      <c r="G54" s="52">
        <f>(D54-C54)/C54</f>
        <v>-0.16983880738337984</v>
      </c>
      <c r="I54" s="31">
        <v>121518.75999999998</v>
      </c>
      <c r="J54" s="141">
        <v>114579.21099999997</v>
      </c>
      <c r="K54" s="214">
        <f t="shared" si="33"/>
        <v>0.26237540830214523</v>
      </c>
      <c r="L54" s="215">
        <f t="shared" si="34"/>
        <v>0.23478929572943288</v>
      </c>
      <c r="M54" s="52">
        <f t="shared" si="35"/>
        <v>-5.7106812149827851E-2</v>
      </c>
      <c r="O54" s="27">
        <f t="shared" si="28"/>
        <v>7.1413721682513165</v>
      </c>
      <c r="P54" s="143">
        <f t="shared" si="29"/>
        <v>8.1111370047583335</v>
      </c>
      <c r="Q54" s="52">
        <f t="shared" si="36"/>
        <v>0.13579530847283655</v>
      </c>
    </row>
    <row r="55" spans="1:17" ht="20.100000000000001" customHeight="1" x14ac:dyDescent="0.25">
      <c r="A55" s="8"/>
      <c r="B55" s="3" t="s">
        <v>8</v>
      </c>
      <c r="C55" s="31">
        <v>9862.9700000000084</v>
      </c>
      <c r="D55" s="141">
        <v>8958.3599999999988</v>
      </c>
      <c r="E55" s="214">
        <f t="shared" si="30"/>
        <v>5.9575443788724616E-3</v>
      </c>
      <c r="F55" s="215">
        <f t="shared" si="31"/>
        <v>5.3363973356328007E-3</v>
      </c>
      <c r="G55" s="52">
        <f t="shared" si="32"/>
        <v>-9.171780913862751E-2</v>
      </c>
      <c r="I55" s="31">
        <v>9026.3760000000038</v>
      </c>
      <c r="J55" s="141">
        <v>9044.132999999998</v>
      </c>
      <c r="K55" s="214">
        <f t="shared" si="33"/>
        <v>1.94891643766665E-2</v>
      </c>
      <c r="L55" s="215">
        <f t="shared" si="34"/>
        <v>1.8532730318358739E-2</v>
      </c>
      <c r="M55" s="52">
        <f t="shared" si="35"/>
        <v>1.9672346908653198E-3</v>
      </c>
      <c r="O55" s="27">
        <f t="shared" si="28"/>
        <v>9.1517828808158157</v>
      </c>
      <c r="P55" s="143">
        <f t="shared" si="29"/>
        <v>10.095746319638861</v>
      </c>
      <c r="Q55" s="52">
        <f t="shared" si="36"/>
        <v>0.10314530524995344</v>
      </c>
    </row>
    <row r="56" spans="1:17" ht="20.100000000000001" customHeight="1" x14ac:dyDescent="0.25">
      <c r="A56" s="32"/>
      <c r="B56" s="33" t="s">
        <v>9</v>
      </c>
      <c r="C56" s="211">
        <v>2493.2400000000002</v>
      </c>
      <c r="D56" s="212">
        <v>1488.2199999999993</v>
      </c>
      <c r="E56" s="218">
        <f t="shared" si="30"/>
        <v>1.5059954503744779E-3</v>
      </c>
      <c r="F56" s="219">
        <f t="shared" si="31"/>
        <v>8.8651642073275068E-4</v>
      </c>
      <c r="G56" s="52">
        <f t="shared" si="32"/>
        <v>-0.40309797692961802</v>
      </c>
      <c r="I56" s="211">
        <v>1373.6310000000001</v>
      </c>
      <c r="J56" s="212">
        <v>910.10800000000029</v>
      </c>
      <c r="K56" s="218">
        <f t="shared" si="33"/>
        <v>2.9658547740405196E-3</v>
      </c>
      <c r="L56" s="219">
        <f t="shared" si="34"/>
        <v>1.8649422918239752E-3</v>
      </c>
      <c r="M56" s="52">
        <f t="shared" si="35"/>
        <v>-0.3374436074899298</v>
      </c>
      <c r="O56" s="27">
        <f t="shared" si="28"/>
        <v>5.5094214756702122</v>
      </c>
      <c r="P56" s="143">
        <f t="shared" si="29"/>
        <v>6.1154130437704151</v>
      </c>
      <c r="Q56" s="52">
        <f t="shared" si="36"/>
        <v>0.10999186952319434</v>
      </c>
    </row>
    <row r="57" spans="1:17" ht="20.100000000000001" customHeight="1" x14ac:dyDescent="0.25">
      <c r="A57" s="8" t="s">
        <v>135</v>
      </c>
      <c r="B57" s="3"/>
      <c r="C57" s="19">
        <v>1558.1599999999992</v>
      </c>
      <c r="D57" s="140">
        <v>1959.8499999999997</v>
      </c>
      <c r="E57" s="214">
        <f t="shared" si="30"/>
        <v>9.4117769286370149E-4</v>
      </c>
      <c r="F57" s="215">
        <f t="shared" si="31"/>
        <v>1.1674612672676634E-3</v>
      </c>
      <c r="G57" s="54">
        <f t="shared" si="32"/>
        <v>0.25779765877701949</v>
      </c>
      <c r="I57" s="19">
        <v>1407.3890000000006</v>
      </c>
      <c r="J57" s="140">
        <v>1764.0750000000003</v>
      </c>
      <c r="K57" s="214">
        <f t="shared" si="33"/>
        <v>3.0387428534898488E-3</v>
      </c>
      <c r="L57" s="215">
        <f t="shared" si="34"/>
        <v>3.6148435937815937E-3</v>
      </c>
      <c r="M57" s="54">
        <f t="shared" si="35"/>
        <v>0.25343810417730955</v>
      </c>
      <c r="O57" s="238">
        <f t="shared" si="28"/>
        <v>9.0323779329465594</v>
      </c>
      <c r="P57" s="239">
        <f t="shared" si="29"/>
        <v>9.0010715105747927</v>
      </c>
      <c r="Q57" s="54">
        <f t="shared" si="36"/>
        <v>-3.4660221930675889E-3</v>
      </c>
    </row>
    <row r="58" spans="1:17" ht="20.100000000000001" customHeight="1" x14ac:dyDescent="0.25">
      <c r="A58" s="8" t="s">
        <v>10</v>
      </c>
      <c r="C58" s="19">
        <v>10109.380000000006</v>
      </c>
      <c r="D58" s="140">
        <v>13155.710000000034</v>
      </c>
      <c r="E58" s="214">
        <f>C58/$C$60</f>
        <v>6.1063837761734727E-3</v>
      </c>
      <c r="F58" s="215">
        <f>D58/$D$60</f>
        <v>7.8367129466060722E-3</v>
      </c>
      <c r="G58" s="52">
        <f t="shared" si="32"/>
        <v>0.30133697615482108</v>
      </c>
      <c r="I58" s="19">
        <v>5104.1749999999984</v>
      </c>
      <c r="J58" s="140">
        <v>7769.4599999999928</v>
      </c>
      <c r="K58" s="214">
        <f t="shared" si="33"/>
        <v>1.1020602906667266E-2</v>
      </c>
      <c r="L58" s="215">
        <f t="shared" si="34"/>
        <v>1.5920741866497917E-2</v>
      </c>
      <c r="M58" s="52">
        <f t="shared" si="35"/>
        <v>0.5221774331797</v>
      </c>
      <c r="O58" s="27">
        <f t="shared" si="28"/>
        <v>5.0489495893912339</v>
      </c>
      <c r="P58" s="143">
        <f t="shared" si="29"/>
        <v>5.9057701940830052</v>
      </c>
      <c r="Q58" s="52">
        <f t="shared" si="36"/>
        <v>0.16970274500108062</v>
      </c>
    </row>
    <row r="59" spans="1:17" ht="20.100000000000001" customHeight="1" thickBot="1" x14ac:dyDescent="0.3">
      <c r="A59" s="8" t="s">
        <v>11</v>
      </c>
      <c r="B59" s="10"/>
      <c r="C59" s="21">
        <v>11297.820000000003</v>
      </c>
      <c r="D59" s="142">
        <v>12839.200000000003</v>
      </c>
      <c r="E59" s="220">
        <f>C59/$C$60</f>
        <v>6.8242389497801207E-3</v>
      </c>
      <c r="F59" s="221">
        <f>D59/$D$60</f>
        <v>7.6481713920468338E-3</v>
      </c>
      <c r="G59" s="55">
        <f t="shared" si="32"/>
        <v>0.1364316301729005</v>
      </c>
      <c r="I59" s="21">
        <v>2101.331000000001</v>
      </c>
      <c r="J59" s="142">
        <v>2686.6029999999987</v>
      </c>
      <c r="K59" s="220">
        <f>I59/$I$60</f>
        <v>4.5370573161128006E-3</v>
      </c>
      <c r="L59" s="221">
        <f>J59/$J$60</f>
        <v>5.5052362533250599E-3</v>
      </c>
      <c r="M59" s="55">
        <f>(J59-I59)/I59</f>
        <v>0.27852442095033925</v>
      </c>
      <c r="O59" s="240">
        <f t="shared" si="28"/>
        <v>1.859943776764013</v>
      </c>
      <c r="P59" s="241">
        <f t="shared" si="29"/>
        <v>2.0925003115458893</v>
      </c>
      <c r="Q59" s="55">
        <f>(P59-O59)/O59</f>
        <v>0.12503417452031013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1655542.8500000022</v>
      </c>
      <c r="D60" s="226">
        <f>D48+D49+D50+D53+D57+D58+D59</f>
        <v>1678728.070000001</v>
      </c>
      <c r="E60" s="222">
        <f>E48+E49+E50+E53+E57+E58+E59</f>
        <v>0.99999999999999989</v>
      </c>
      <c r="F60" s="223">
        <f>F48+F49+F50+F53+F57+F58+F59</f>
        <v>0.99999999999999989</v>
      </c>
      <c r="G60" s="55">
        <f>(D60-C60)/C60</f>
        <v>1.4004602780289727E-2</v>
      </c>
      <c r="H60" s="1"/>
      <c r="I60" s="213">
        <f>I48+I49+I50+I53+I57+I58+I59</f>
        <v>463148.43599999999</v>
      </c>
      <c r="J60" s="226">
        <f>J48+J49+J50+J53+J57+J58+J59</f>
        <v>488008.66599999968</v>
      </c>
      <c r="K60" s="222">
        <f>K48+K49+K50+K53+K57+K58+K59</f>
        <v>1</v>
      </c>
      <c r="L60" s="223">
        <f>L48+L49+L50+L53+L57+L58+L59</f>
        <v>1</v>
      </c>
      <c r="M60" s="55">
        <f>(J60-I60)/I60</f>
        <v>5.3676592788925427E-2</v>
      </c>
      <c r="N60" s="1"/>
      <c r="O60" s="24">
        <f t="shared" si="28"/>
        <v>2.7975623584735327</v>
      </c>
      <c r="P60" s="242">
        <f t="shared" si="29"/>
        <v>2.9070143921522646</v>
      </c>
      <c r="Q60" s="55">
        <f>(P60-O60)/O60</f>
        <v>3.9124072908406415E-2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tabSelected="1" topLeftCell="A29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182</v>
      </c>
    </row>
    <row r="3" spans="1:20" ht="8.25" customHeight="1" thickBot="1" x14ac:dyDescent="0.3">
      <c r="Q3" s="10"/>
    </row>
    <row r="4" spans="1:20" x14ac:dyDescent="0.25">
      <c r="A4" s="335" t="s">
        <v>3</v>
      </c>
      <c r="B4" s="353"/>
      <c r="C4" s="356" t="s">
        <v>1</v>
      </c>
      <c r="D4" s="352"/>
      <c r="E4" s="347" t="s">
        <v>104</v>
      </c>
      <c r="F4" s="347"/>
      <c r="G4" s="130" t="s">
        <v>0</v>
      </c>
      <c r="I4" s="348">
        <v>1000</v>
      </c>
      <c r="J4" s="347"/>
      <c r="K4" s="359" t="s">
        <v>104</v>
      </c>
      <c r="L4" s="360"/>
      <c r="M4" s="130" t="s">
        <v>0</v>
      </c>
      <c r="O4" s="346" t="s">
        <v>22</v>
      </c>
      <c r="P4" s="347"/>
      <c r="Q4" s="130" t="s">
        <v>0</v>
      </c>
    </row>
    <row r="5" spans="1:20" x14ac:dyDescent="0.25">
      <c r="A5" s="354"/>
      <c r="B5" s="355"/>
      <c r="C5" s="357" t="s">
        <v>68</v>
      </c>
      <c r="D5" s="345"/>
      <c r="E5" s="349" t="str">
        <f>C5</f>
        <v>nov</v>
      </c>
      <c r="F5" s="349"/>
      <c r="G5" s="131" t="s">
        <v>133</v>
      </c>
      <c r="I5" s="344" t="str">
        <f>C5</f>
        <v>nov</v>
      </c>
      <c r="J5" s="349"/>
      <c r="K5" s="350" t="str">
        <f>C5</f>
        <v>nov</v>
      </c>
      <c r="L5" s="351"/>
      <c r="M5" s="131" t="str">
        <f>G5</f>
        <v>2022 /2021</v>
      </c>
      <c r="O5" s="344" t="str">
        <f>C5</f>
        <v>nov</v>
      </c>
      <c r="P5" s="345"/>
      <c r="Q5" s="131" t="str">
        <f>M5</f>
        <v>2022 /2021</v>
      </c>
    </row>
    <row r="6" spans="1:20" ht="19.5" customHeight="1" x14ac:dyDescent="0.25">
      <c r="A6" s="354"/>
      <c r="B6" s="355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126182.43</v>
      </c>
      <c r="D7" s="210">
        <f>D8+D9</f>
        <v>135297.87999999995</v>
      </c>
      <c r="E7" s="216">
        <f t="shared" ref="E7" si="0">C7/$C$20</f>
        <v>0.39638456365364921</v>
      </c>
      <c r="F7" s="217">
        <f t="shared" ref="F7" si="1">D7/$D$20</f>
        <v>0.38628801663262924</v>
      </c>
      <c r="G7" s="53">
        <f>(D7-C7)/C7</f>
        <v>7.2240247711190489E-2</v>
      </c>
      <c r="I7" s="224">
        <f>I8+I9</f>
        <v>37417.864999999976</v>
      </c>
      <c r="J7" s="225">
        <f>J8+J9</f>
        <v>42740.643000000004</v>
      </c>
      <c r="K7" s="216">
        <f t="shared" ref="K7" si="2">I7/$I$20</f>
        <v>0.38235383769812947</v>
      </c>
      <c r="L7" s="217">
        <f t="shared" ref="L7" si="3">J7/$J$20</f>
        <v>0.40816948385959412</v>
      </c>
      <c r="M7" s="53">
        <f>(J7-I7)/I7</f>
        <v>0.14225231717523248</v>
      </c>
      <c r="O7" s="63">
        <f t="shared" ref="O7" si="4">(I7/C7)*10</f>
        <v>2.9653783811264356</v>
      </c>
      <c r="P7" s="237">
        <f t="shared" ref="P7" si="5">(J7/D7)*10</f>
        <v>3.1590031565904821</v>
      </c>
      <c r="Q7" s="53">
        <f>(P7-O7)/O7</f>
        <v>6.5295132889751417E-2</v>
      </c>
    </row>
    <row r="8" spans="1:20" ht="20.100000000000001" customHeight="1" x14ac:dyDescent="0.25">
      <c r="A8" s="8" t="s">
        <v>4</v>
      </c>
      <c r="C8" s="19">
        <v>59512.889999999963</v>
      </c>
      <c r="D8" s="140">
        <v>62799.28</v>
      </c>
      <c r="E8" s="214">
        <f t="shared" ref="E8:E19" si="6">C8/$C$20</f>
        <v>0.18695147125013847</v>
      </c>
      <c r="F8" s="215">
        <f t="shared" ref="F8:F19" si="7">D8/$D$20</f>
        <v>0.1792977784807652</v>
      </c>
      <c r="G8" s="52">
        <f>(D8-C8)/C8</f>
        <v>5.5221482270480189E-2</v>
      </c>
      <c r="I8" s="19">
        <v>20883.23999999998</v>
      </c>
      <c r="J8" s="140">
        <v>23657.600000000013</v>
      </c>
      <c r="K8" s="214">
        <f t="shared" ref="K8:K19" si="8">I8/$I$20</f>
        <v>0.21339504425415728</v>
      </c>
      <c r="L8" s="215">
        <f t="shared" ref="L8:L19" si="9">J8/$J$20</f>
        <v>0.22592805591054721</v>
      </c>
      <c r="M8" s="52">
        <f>(J8-I8)/I8</f>
        <v>0.13285103269416221</v>
      </c>
      <c r="O8" s="27">
        <f t="shared" ref="O8:P20" si="10">(I8/C8)*10</f>
        <v>3.509028044176647</v>
      </c>
      <c r="P8" s="143">
        <f t="shared" si="10"/>
        <v>3.7671769485255266</v>
      </c>
      <c r="Q8" s="52">
        <f>(P8-O8)/O8</f>
        <v>7.3567067888581458E-2</v>
      </c>
      <c r="R8" s="119"/>
      <c r="S8" s="119"/>
      <c r="T8" s="2"/>
    </row>
    <row r="9" spans="1:20" ht="20.100000000000001" customHeight="1" x14ac:dyDescent="0.25">
      <c r="A9" s="8" t="s">
        <v>5</v>
      </c>
      <c r="C9" s="19">
        <v>66669.540000000023</v>
      </c>
      <c r="D9" s="140">
        <v>72498.599999999948</v>
      </c>
      <c r="E9" s="214">
        <f t="shared" si="6"/>
        <v>0.20943309240351071</v>
      </c>
      <c r="F9" s="215">
        <f t="shared" si="7"/>
        <v>0.20699023815186407</v>
      </c>
      <c r="G9" s="52">
        <f>(D9-C9)/C9</f>
        <v>8.7432131675123648E-2</v>
      </c>
      <c r="I9" s="19">
        <v>16534.624999999996</v>
      </c>
      <c r="J9" s="140">
        <v>19083.042999999991</v>
      </c>
      <c r="K9" s="214">
        <f t="shared" si="8"/>
        <v>0.16895879344397222</v>
      </c>
      <c r="L9" s="215">
        <f t="shared" si="9"/>
        <v>0.18224142794904691</v>
      </c>
      <c r="M9" s="52">
        <f>(J9-I9)/I9</f>
        <v>0.15412614437884106</v>
      </c>
      <c r="O9" s="27">
        <f t="shared" si="10"/>
        <v>2.4800868582564077</v>
      </c>
      <c r="P9" s="143">
        <f t="shared" si="10"/>
        <v>2.632194690656096</v>
      </c>
      <c r="Q9" s="52">
        <f t="shared" ref="Q9:Q20" si="11">(P9-O9)/O9</f>
        <v>6.1331655338323784E-2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99767.34</v>
      </c>
      <c r="D10" s="210">
        <f>D11+D12</f>
        <v>127341.36999999989</v>
      </c>
      <c r="E10" s="216">
        <f t="shared" si="6"/>
        <v>0.31340523029066142</v>
      </c>
      <c r="F10" s="217">
        <f t="shared" si="7"/>
        <v>0.3635714414193465</v>
      </c>
      <c r="G10" s="53">
        <f>(D10-C10)/C10</f>
        <v>0.27638333346363547</v>
      </c>
      <c r="I10" s="224">
        <f>I11+I12</f>
        <v>11714.715000000004</v>
      </c>
      <c r="J10" s="225">
        <f>J11+J12</f>
        <v>16163.802000000007</v>
      </c>
      <c r="K10" s="216">
        <f t="shared" si="8"/>
        <v>0.11970662243262269</v>
      </c>
      <c r="L10" s="217">
        <f t="shared" si="9"/>
        <v>0.15436292616254457</v>
      </c>
      <c r="M10" s="53">
        <f>(J10-I10)/I10</f>
        <v>0.37978619198162328</v>
      </c>
      <c r="O10" s="63">
        <f t="shared" si="10"/>
        <v>1.1742034016342426</v>
      </c>
      <c r="P10" s="237">
        <f t="shared" si="10"/>
        <v>1.269328420135579</v>
      </c>
      <c r="Q10" s="53">
        <f t="shared" si="11"/>
        <v>8.1012385391613137E-2</v>
      </c>
      <c r="R10" s="272"/>
      <c r="S10" s="272"/>
      <c r="T10" s="2"/>
    </row>
    <row r="11" spans="1:20" ht="20.100000000000001" customHeight="1" x14ac:dyDescent="0.25">
      <c r="A11" s="8"/>
      <c r="B11" t="s">
        <v>6</v>
      </c>
      <c r="C11" s="31">
        <v>95285.92</v>
      </c>
      <c r="D11" s="141">
        <v>122780.45999999989</v>
      </c>
      <c r="E11" s="214">
        <f t="shared" si="6"/>
        <v>0.29932747230764634</v>
      </c>
      <c r="F11" s="215">
        <f t="shared" si="7"/>
        <v>0.35054961965879916</v>
      </c>
      <c r="G11" s="52">
        <f t="shared" ref="G11:G19" si="12">(D11-C11)/C11</f>
        <v>0.2885477728503843</v>
      </c>
      <c r="I11" s="19">
        <v>10875.323000000004</v>
      </c>
      <c r="J11" s="140">
        <v>15246.253000000006</v>
      </c>
      <c r="K11" s="214">
        <f t="shared" si="8"/>
        <v>0.11112930909491332</v>
      </c>
      <c r="L11" s="215">
        <f t="shared" si="9"/>
        <v>0.14560041171591148</v>
      </c>
      <c r="M11" s="52">
        <f t="shared" ref="M11:M19" si="13">(J11-I11)/I11</f>
        <v>0.40191266043316604</v>
      </c>
      <c r="O11" s="27">
        <f t="shared" si="10"/>
        <v>1.1413357818237999</v>
      </c>
      <c r="P11" s="143">
        <f t="shared" si="10"/>
        <v>1.241749135000799</v>
      </c>
      <c r="Q11" s="52">
        <f t="shared" si="11"/>
        <v>8.797880060900512E-2</v>
      </c>
    </row>
    <row r="12" spans="1:20" ht="20.100000000000001" customHeight="1" x14ac:dyDescent="0.25">
      <c r="A12" s="8"/>
      <c r="B12" t="s">
        <v>39</v>
      </c>
      <c r="C12" s="31">
        <v>4481.420000000001</v>
      </c>
      <c r="D12" s="141">
        <v>4560.91</v>
      </c>
      <c r="E12" s="218">
        <f t="shared" si="6"/>
        <v>1.4077757983015044E-2</v>
      </c>
      <c r="F12" s="219">
        <f t="shared" si="7"/>
        <v>1.3021821760547362E-2</v>
      </c>
      <c r="G12" s="52">
        <f t="shared" si="12"/>
        <v>1.7737681359925841E-2</v>
      </c>
      <c r="I12" s="19">
        <v>839.39199999999971</v>
      </c>
      <c r="J12" s="140">
        <v>917.54899999999998</v>
      </c>
      <c r="K12" s="218">
        <f t="shared" si="8"/>
        <v>8.5773133377093635E-3</v>
      </c>
      <c r="L12" s="219">
        <f t="shared" si="9"/>
        <v>8.7625144466330716E-3</v>
      </c>
      <c r="M12" s="52">
        <f t="shared" si="13"/>
        <v>9.3111442567954297E-2</v>
      </c>
      <c r="O12" s="27">
        <f t="shared" si="10"/>
        <v>1.8730491674513872</v>
      </c>
      <c r="P12" s="143">
        <f t="shared" si="10"/>
        <v>2.0117673885255356</v>
      </c>
      <c r="Q12" s="52">
        <f t="shared" si="11"/>
        <v>7.4060106635053788E-2</v>
      </c>
    </row>
    <row r="13" spans="1:20" ht="20.100000000000001" customHeight="1" x14ac:dyDescent="0.25">
      <c r="A13" s="23" t="s">
        <v>134</v>
      </c>
      <c r="B13" s="15"/>
      <c r="C13" s="78">
        <f>SUM(C14:C16)</f>
        <v>87540.669999999984</v>
      </c>
      <c r="D13" s="210">
        <f>SUM(D14:D16)</f>
        <v>83458.73000000001</v>
      </c>
      <c r="E13" s="216">
        <f t="shared" si="6"/>
        <v>0.27499684607356262</v>
      </c>
      <c r="F13" s="217">
        <f t="shared" si="7"/>
        <v>0.23828242750276746</v>
      </c>
      <c r="G13" s="53">
        <f t="shared" si="12"/>
        <v>-4.6629069665562003E-2</v>
      </c>
      <c r="I13" s="224">
        <f>SUM(I14:I16)</f>
        <v>46810.565999999999</v>
      </c>
      <c r="J13" s="225">
        <f>SUM(J14:J16)</f>
        <v>43518.736999999994</v>
      </c>
      <c r="K13" s="216">
        <f t="shared" si="8"/>
        <v>0.47833299828628889</v>
      </c>
      <c r="L13" s="217">
        <f t="shared" si="9"/>
        <v>0.4156002149876738</v>
      </c>
      <c r="M13" s="53">
        <f t="shared" si="13"/>
        <v>-7.0322349872889919E-2</v>
      </c>
      <c r="O13" s="63">
        <f t="shared" si="10"/>
        <v>5.3472935493868166</v>
      </c>
      <c r="P13" s="237">
        <f t="shared" si="10"/>
        <v>5.2144020164217677</v>
      </c>
      <c r="Q13" s="53">
        <f t="shared" si="11"/>
        <v>-2.4852111023582715E-2</v>
      </c>
    </row>
    <row r="14" spans="1:20" ht="20.100000000000001" customHeight="1" x14ac:dyDescent="0.25">
      <c r="A14" s="8"/>
      <c r="B14" s="3" t="s">
        <v>7</v>
      </c>
      <c r="C14" s="31">
        <v>82580.309999999983</v>
      </c>
      <c r="D14" s="141">
        <v>77701.580000000016</v>
      </c>
      <c r="E14" s="214">
        <f t="shared" si="6"/>
        <v>0.25941456465637153</v>
      </c>
      <c r="F14" s="215">
        <f t="shared" si="7"/>
        <v>0.22184522941099735</v>
      </c>
      <c r="G14" s="52">
        <f t="shared" si="12"/>
        <v>-5.9078610869830447E-2</v>
      </c>
      <c r="I14" s="31">
        <v>44194.582999999999</v>
      </c>
      <c r="J14" s="141">
        <v>40715.240999999995</v>
      </c>
      <c r="K14" s="214">
        <f t="shared" si="8"/>
        <v>0.45160161905331914</v>
      </c>
      <c r="L14" s="215">
        <f t="shared" si="9"/>
        <v>0.38882706804829725</v>
      </c>
      <c r="M14" s="52">
        <f t="shared" si="13"/>
        <v>-7.872779340400167E-2</v>
      </c>
      <c r="O14" s="27">
        <f t="shared" si="10"/>
        <v>5.3517095055710016</v>
      </c>
      <c r="P14" s="143">
        <f t="shared" si="10"/>
        <v>5.2399502043587765</v>
      </c>
      <c r="Q14" s="52">
        <f t="shared" si="11"/>
        <v>-2.0882916215068541E-2</v>
      </c>
    </row>
    <row r="15" spans="1:20" ht="20.100000000000001" customHeight="1" x14ac:dyDescent="0.25">
      <c r="A15" s="8"/>
      <c r="B15" s="3" t="s">
        <v>8</v>
      </c>
      <c r="C15" s="31">
        <v>3529.170000000001</v>
      </c>
      <c r="D15" s="141">
        <v>3759.7300000000005</v>
      </c>
      <c r="E15" s="214">
        <f t="shared" si="6"/>
        <v>1.1086396977055756E-2</v>
      </c>
      <c r="F15" s="215">
        <f t="shared" si="7"/>
        <v>1.073437843057257E-2</v>
      </c>
      <c r="G15" s="52">
        <f t="shared" si="12"/>
        <v>6.5329808425210301E-2</v>
      </c>
      <c r="I15" s="31">
        <v>2157.223</v>
      </c>
      <c r="J15" s="141">
        <v>2328.7160000000003</v>
      </c>
      <c r="K15" s="214">
        <f t="shared" si="8"/>
        <v>2.2043547723010721E-2</v>
      </c>
      <c r="L15" s="215">
        <f t="shared" si="9"/>
        <v>2.2239038560453537E-2</v>
      </c>
      <c r="M15" s="52">
        <f t="shared" si="13"/>
        <v>7.9497112723163246E-2</v>
      </c>
      <c r="O15" s="27">
        <f t="shared" si="10"/>
        <v>6.1125505430455291</v>
      </c>
      <c r="P15" s="143">
        <f t="shared" si="10"/>
        <v>6.1938383873310059</v>
      </c>
      <c r="Q15" s="52">
        <f t="shared" si="11"/>
        <v>1.3298514869208057E-2</v>
      </c>
    </row>
    <row r="16" spans="1:20" ht="20.100000000000001" customHeight="1" x14ac:dyDescent="0.25">
      <c r="A16" s="32"/>
      <c r="B16" s="33" t="s">
        <v>9</v>
      </c>
      <c r="C16" s="211">
        <v>1431.1899999999994</v>
      </c>
      <c r="D16" s="212">
        <v>1997.4200000000003</v>
      </c>
      <c r="E16" s="218">
        <f t="shared" si="6"/>
        <v>4.4958844401353339E-3</v>
      </c>
      <c r="F16" s="219">
        <f t="shared" si="7"/>
        <v>5.7028196611975494E-3</v>
      </c>
      <c r="G16" s="52">
        <f t="shared" si="12"/>
        <v>0.39563579957937184</v>
      </c>
      <c r="I16" s="211">
        <v>458.76000000000005</v>
      </c>
      <c r="J16" s="212">
        <v>474.77999999999986</v>
      </c>
      <c r="K16" s="218">
        <f t="shared" si="8"/>
        <v>4.6878315099590532E-3</v>
      </c>
      <c r="L16" s="219">
        <f t="shared" si="9"/>
        <v>4.5341083789230312E-3</v>
      </c>
      <c r="M16" s="52">
        <f t="shared" si="13"/>
        <v>3.4920219722730426E-2</v>
      </c>
      <c r="O16" s="27">
        <f t="shared" si="10"/>
        <v>3.2054444203774501</v>
      </c>
      <c r="P16" s="143">
        <f t="shared" si="10"/>
        <v>2.3769662865095964</v>
      </c>
      <c r="Q16" s="52">
        <f t="shared" si="11"/>
        <v>-0.25845967835258804</v>
      </c>
    </row>
    <row r="17" spans="1:17" ht="20.100000000000001" customHeight="1" x14ac:dyDescent="0.25">
      <c r="A17" s="8" t="s">
        <v>135</v>
      </c>
      <c r="B17" s="3"/>
      <c r="C17" s="19">
        <v>462.06999999999994</v>
      </c>
      <c r="D17" s="140">
        <v>516.17999999999995</v>
      </c>
      <c r="E17" s="214">
        <f t="shared" si="6"/>
        <v>1.4515286742174934E-3</v>
      </c>
      <c r="F17" s="215">
        <f t="shared" si="7"/>
        <v>1.4737418533492959E-3</v>
      </c>
      <c r="G17" s="54">
        <f t="shared" si="12"/>
        <v>0.11710346917133772</v>
      </c>
      <c r="I17" s="31">
        <v>247.34000000000003</v>
      </c>
      <c r="J17" s="141">
        <v>294.32000000000005</v>
      </c>
      <c r="K17" s="214">
        <f t="shared" si="8"/>
        <v>2.5274397194028956E-3</v>
      </c>
      <c r="L17" s="215">
        <f t="shared" si="9"/>
        <v>2.8107308186625956E-3</v>
      </c>
      <c r="M17" s="54">
        <f t="shared" si="13"/>
        <v>0.18994097194145715</v>
      </c>
      <c r="O17" s="238">
        <f t="shared" si="10"/>
        <v>5.3528686129807195</v>
      </c>
      <c r="P17" s="239">
        <f t="shared" si="10"/>
        <v>5.7018869386648081</v>
      </c>
      <c r="Q17" s="54">
        <f t="shared" si="11"/>
        <v>6.5202109545098558E-2</v>
      </c>
    </row>
    <row r="18" spans="1:17" ht="20.100000000000001" customHeight="1" x14ac:dyDescent="0.25">
      <c r="A18" s="8" t="s">
        <v>10</v>
      </c>
      <c r="C18" s="19">
        <v>1547.8599999999992</v>
      </c>
      <c r="D18" s="140">
        <v>1888.4699999999998</v>
      </c>
      <c r="E18" s="214">
        <f t="shared" si="6"/>
        <v>4.8623870272345932E-3</v>
      </c>
      <c r="F18" s="215">
        <f t="shared" si="7"/>
        <v>5.3917572896945726E-3</v>
      </c>
      <c r="G18" s="52">
        <f t="shared" si="12"/>
        <v>0.22005220110345947</v>
      </c>
      <c r="I18" s="19">
        <v>1057.5839999999998</v>
      </c>
      <c r="J18" s="140">
        <v>1570.1210000000001</v>
      </c>
      <c r="K18" s="214">
        <f t="shared" si="8"/>
        <v>1.0806904698815359E-2</v>
      </c>
      <c r="L18" s="215">
        <f t="shared" si="9"/>
        <v>1.4994521214084443E-2</v>
      </c>
      <c r="M18" s="52">
        <f t="shared" si="13"/>
        <v>0.48463006248203483</v>
      </c>
      <c r="O18" s="27">
        <f t="shared" si="10"/>
        <v>6.83255591590971</v>
      </c>
      <c r="P18" s="143">
        <f t="shared" si="10"/>
        <v>8.3142491011241919</v>
      </c>
      <c r="Q18" s="52">
        <f t="shared" si="11"/>
        <v>0.2168578206238074</v>
      </c>
    </row>
    <row r="19" spans="1:17" ht="20.100000000000001" customHeight="1" thickBot="1" x14ac:dyDescent="0.3">
      <c r="A19" s="8" t="s">
        <v>11</v>
      </c>
      <c r="B19" s="10"/>
      <c r="C19" s="21">
        <v>2832.99</v>
      </c>
      <c r="D19" s="142">
        <v>1748.6700000000008</v>
      </c>
      <c r="E19" s="220">
        <f t="shared" si="6"/>
        <v>8.8994442806748265E-3</v>
      </c>
      <c r="F19" s="221">
        <f t="shared" si="7"/>
        <v>4.9926153022130156E-3</v>
      </c>
      <c r="G19" s="55">
        <f t="shared" si="12"/>
        <v>-0.38274755646860703</v>
      </c>
      <c r="I19" s="21">
        <v>613.80900000000031</v>
      </c>
      <c r="J19" s="142">
        <v>425.35699999999997</v>
      </c>
      <c r="K19" s="220">
        <f t="shared" si="8"/>
        <v>6.2721971647407308E-3</v>
      </c>
      <c r="L19" s="221">
        <f t="shared" si="9"/>
        <v>4.0621229574404234E-3</v>
      </c>
      <c r="M19" s="55">
        <f t="shared" si="13"/>
        <v>-0.30702058783758507</v>
      </c>
      <c r="O19" s="240">
        <f t="shared" si="10"/>
        <v>2.1666472525494278</v>
      </c>
      <c r="P19" s="241">
        <f t="shared" si="10"/>
        <v>2.4324600982460947</v>
      </c>
      <c r="Q19" s="55">
        <f t="shared" si="11"/>
        <v>0.12268395115258979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318333.35999999993</v>
      </c>
      <c r="D20" s="145">
        <f>D8+D9+D10+D13+D17+D18+D19</f>
        <v>350251.29999999981</v>
      </c>
      <c r="E20" s="222">
        <f>E8+E9+E10+E13+E17+E18+E19</f>
        <v>1</v>
      </c>
      <c r="F20" s="223">
        <f>F8+F9+F10+F13+F17+F18+F19</f>
        <v>1</v>
      </c>
      <c r="G20" s="55">
        <f>(D20-C20)/C20</f>
        <v>0.10026577170548476</v>
      </c>
      <c r="H20" s="1"/>
      <c r="I20" s="213">
        <f>I8+I9+I10+I13+I17+I18+I19</f>
        <v>97861.878999999972</v>
      </c>
      <c r="J20" s="226">
        <f>J8+J9+J10+J13+J17+J18+J19</f>
        <v>104712.98000000001</v>
      </c>
      <c r="K20" s="222">
        <f>K8+K9+K10+K13+K17+K18+K19</f>
        <v>1.0000000000000002</v>
      </c>
      <c r="L20" s="223">
        <f>L8+L9+L10+L13+L17+L18+L19</f>
        <v>1</v>
      </c>
      <c r="M20" s="55">
        <f>(J20-I20)/I20</f>
        <v>7.000786281653186E-2</v>
      </c>
      <c r="N20" s="1"/>
      <c r="O20" s="24">
        <f t="shared" si="10"/>
        <v>3.0741948943082811</v>
      </c>
      <c r="P20" s="242">
        <f t="shared" si="10"/>
        <v>2.9896528578195158</v>
      </c>
      <c r="Q20" s="55">
        <f t="shared" si="11"/>
        <v>-2.750054547461861E-2</v>
      </c>
    </row>
    <row r="21" spans="1:17" x14ac:dyDescent="0.25">
      <c r="J21" s="2"/>
    </row>
    <row r="22" spans="1:17" x14ac:dyDescent="0.25">
      <c r="A22" s="1"/>
      <c r="J22" s="277"/>
    </row>
    <row r="23" spans="1:17" ht="8.25" customHeight="1" thickBot="1" x14ac:dyDescent="0.3"/>
    <row r="24" spans="1:17" ht="15" customHeight="1" x14ac:dyDescent="0.25">
      <c r="A24" s="335" t="s">
        <v>2</v>
      </c>
      <c r="B24" s="353"/>
      <c r="C24" s="356" t="s">
        <v>1</v>
      </c>
      <c r="D24" s="352"/>
      <c r="E24" s="347" t="s">
        <v>104</v>
      </c>
      <c r="F24" s="347"/>
      <c r="G24" s="130" t="s">
        <v>0</v>
      </c>
      <c r="I24" s="348">
        <v>1000</v>
      </c>
      <c r="J24" s="352"/>
      <c r="K24" s="347" t="s">
        <v>104</v>
      </c>
      <c r="L24" s="347"/>
      <c r="M24" s="130" t="s">
        <v>0</v>
      </c>
      <c r="O24" s="346" t="s">
        <v>22</v>
      </c>
      <c r="P24" s="347"/>
      <c r="Q24" s="130" t="s">
        <v>0</v>
      </c>
    </row>
    <row r="25" spans="1:17" ht="15" customHeight="1" x14ac:dyDescent="0.25">
      <c r="A25" s="354"/>
      <c r="B25" s="355"/>
      <c r="C25" s="357" t="str">
        <f>C5</f>
        <v>nov</v>
      </c>
      <c r="D25" s="345"/>
      <c r="E25" s="349" t="str">
        <f>C25</f>
        <v>nov</v>
      </c>
      <c r="F25" s="349"/>
      <c r="G25" s="131" t="str">
        <f>G5</f>
        <v>2022 /2021</v>
      </c>
      <c r="I25" s="344" t="str">
        <f>C5</f>
        <v>nov</v>
      </c>
      <c r="J25" s="345"/>
      <c r="K25" s="349" t="str">
        <f>I25</f>
        <v>nov</v>
      </c>
      <c r="L25" s="349"/>
      <c r="M25" s="131" t="str">
        <f>G25</f>
        <v>2022 /2021</v>
      </c>
      <c r="O25" s="344" t="str">
        <f>C5</f>
        <v>nov</v>
      </c>
      <c r="P25" s="345"/>
      <c r="Q25" s="131" t="str">
        <f>Q5</f>
        <v>2022 /2021</v>
      </c>
    </row>
    <row r="26" spans="1:17" ht="19.5" customHeight="1" x14ac:dyDescent="0.25">
      <c r="A26" s="354"/>
      <c r="B26" s="355"/>
      <c r="C26" s="139">
        <f>C6</f>
        <v>2021</v>
      </c>
      <c r="D26" s="137">
        <f>D6</f>
        <v>2022</v>
      </c>
      <c r="E26" s="68">
        <f>C26</f>
        <v>2021</v>
      </c>
      <c r="F26" s="137">
        <f>D26</f>
        <v>2022</v>
      </c>
      <c r="G26" s="131" t="str">
        <f>G6</f>
        <v>HL</v>
      </c>
      <c r="I26" s="16">
        <f>C6</f>
        <v>2021</v>
      </c>
      <c r="J26" s="138">
        <f>D6</f>
        <v>2022</v>
      </c>
      <c r="K26" s="68">
        <f>I26</f>
        <v>2021</v>
      </c>
      <c r="L26" s="137">
        <f>J26</f>
        <v>2022</v>
      </c>
      <c r="M26" s="260">
        <f>M6</f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51726.630000000012</v>
      </c>
      <c r="D27" s="210">
        <f>D28+D29</f>
        <v>53104.289999999994</v>
      </c>
      <c r="E27" s="216">
        <f>C27/$C$40</f>
        <v>0.33618875163807638</v>
      </c>
      <c r="F27" s="217">
        <f>D27/$D$40</f>
        <v>0.33689322248432763</v>
      </c>
      <c r="G27" s="53">
        <f>(D27-C27)/C27</f>
        <v>2.6633476799087459E-2</v>
      </c>
      <c r="I27" s="78">
        <f>I28+I29</f>
        <v>14159.082999999999</v>
      </c>
      <c r="J27" s="210">
        <f>J28+J29</f>
        <v>14586.369999999995</v>
      </c>
      <c r="K27" s="216">
        <f>I27/$I$40</f>
        <v>0.30148408337750138</v>
      </c>
      <c r="L27" s="217">
        <f>J27/$J$40</f>
        <v>0.30842049261576199</v>
      </c>
      <c r="M27" s="53">
        <f>(J27-I27)/I27</f>
        <v>3.0177589890531518E-2</v>
      </c>
      <c r="O27" s="63">
        <f t="shared" ref="O27:O28" si="14">(I27/C27)*10</f>
        <v>2.7372908306611112</v>
      </c>
      <c r="P27" s="237">
        <f t="shared" ref="P27:P28" si="15">(J27/D27)*10</f>
        <v>2.7467404234196517</v>
      </c>
      <c r="Q27" s="53">
        <f t="shared" ref="Q27:Q28" si="16">(P27-O27)/O27</f>
        <v>3.4521698069832963E-3</v>
      </c>
    </row>
    <row r="28" spans="1:17" ht="20.100000000000001" customHeight="1" x14ac:dyDescent="0.25">
      <c r="A28" s="8" t="s">
        <v>4</v>
      </c>
      <c r="C28" s="19">
        <v>23998.020000000015</v>
      </c>
      <c r="D28" s="140">
        <v>24498.619999999992</v>
      </c>
      <c r="E28" s="214">
        <f>C28/$C$40</f>
        <v>0.15597119676239479</v>
      </c>
      <c r="F28" s="215">
        <f>D28/$D$40</f>
        <v>0.15541906385000151</v>
      </c>
      <c r="G28" s="52">
        <f>(D28-C28)/C28</f>
        <v>2.0860054287811094E-2</v>
      </c>
      <c r="I28" s="19">
        <v>7429.4809999999989</v>
      </c>
      <c r="J28" s="140">
        <v>7410.2179999999971</v>
      </c>
      <c r="K28" s="214">
        <f>I28/$I$40</f>
        <v>0.15819317319176404</v>
      </c>
      <c r="L28" s="215">
        <f>J28/$J$40</f>
        <v>0.15668484248995374</v>
      </c>
      <c r="M28" s="52">
        <f>(J28-I28)/I28</f>
        <v>-2.5927786880404892E-3</v>
      </c>
      <c r="O28" s="27">
        <f t="shared" si="14"/>
        <v>3.0958724928139878</v>
      </c>
      <c r="P28" s="143">
        <f t="shared" si="15"/>
        <v>3.0247491491357472</v>
      </c>
      <c r="Q28" s="52">
        <f t="shared" si="16"/>
        <v>-2.2973602382956395E-2</v>
      </c>
    </row>
    <row r="29" spans="1:17" ht="20.100000000000001" customHeight="1" x14ac:dyDescent="0.25">
      <c r="A29" s="8" t="s">
        <v>5</v>
      </c>
      <c r="C29" s="19">
        <v>27728.609999999997</v>
      </c>
      <c r="D29" s="140">
        <v>28605.67</v>
      </c>
      <c r="E29" s="214">
        <f>C29/$C$40</f>
        <v>0.18021755487568158</v>
      </c>
      <c r="F29" s="215">
        <f>D29/$D$40</f>
        <v>0.18147415863432609</v>
      </c>
      <c r="G29" s="52">
        <f t="shared" ref="G29:G40" si="17">(D29-C29)/C29</f>
        <v>3.1630146624731688E-2</v>
      </c>
      <c r="I29" s="19">
        <v>6729.6020000000008</v>
      </c>
      <c r="J29" s="140">
        <v>7176.1519999999991</v>
      </c>
      <c r="K29" s="214">
        <f t="shared" ref="K29:K39" si="18">I29/$I$40</f>
        <v>0.14329091018573734</v>
      </c>
      <c r="L29" s="215">
        <f t="shared" ref="L29:L39" si="19">J29/$J$40</f>
        <v>0.15173565012580828</v>
      </c>
      <c r="M29" s="52">
        <f t="shared" ref="M29:M40" si="20">(J29-I29)/I29</f>
        <v>6.6356078710152297E-2</v>
      </c>
      <c r="O29" s="27">
        <f t="shared" ref="O29:P40" si="21">(I29/C29)*10</f>
        <v>2.4269525230438891</v>
      </c>
      <c r="P29" s="143">
        <f t="shared" si="21"/>
        <v>2.5086467123475868</v>
      </c>
      <c r="Q29" s="52">
        <f t="shared" ref="Q29:Q38" si="22">(P29-O29)/O29</f>
        <v>3.3661222676592259E-2</v>
      </c>
    </row>
    <row r="30" spans="1:17" ht="20.100000000000001" customHeight="1" x14ac:dyDescent="0.25">
      <c r="A30" s="23" t="s">
        <v>38</v>
      </c>
      <c r="B30" s="15"/>
      <c r="C30" s="78">
        <f>C31+C32</f>
        <v>38679.010000000038</v>
      </c>
      <c r="D30" s="210">
        <f>D31+D32</f>
        <v>43041.080000000024</v>
      </c>
      <c r="E30" s="216">
        <f>C30/$C$40</f>
        <v>0.25138788447066207</v>
      </c>
      <c r="F30" s="217">
        <f>D30/$D$40</f>
        <v>0.27305229276967558</v>
      </c>
      <c r="G30" s="53">
        <f>(D30-C30)/C30</f>
        <v>0.11277615430177713</v>
      </c>
      <c r="I30" s="78">
        <f>I31+I32</f>
        <v>4288.3150000000014</v>
      </c>
      <c r="J30" s="210">
        <f>J31+J32</f>
        <v>5050.8899999999985</v>
      </c>
      <c r="K30" s="216">
        <f t="shared" si="18"/>
        <v>9.1309494902246865E-2</v>
      </c>
      <c r="L30" s="217">
        <f t="shared" si="19"/>
        <v>0.10679819461236936</v>
      </c>
      <c r="M30" s="53">
        <f t="shared" si="20"/>
        <v>0.17782625576712457</v>
      </c>
      <c r="O30" s="63">
        <f t="shared" si="21"/>
        <v>1.1086930611719372</v>
      </c>
      <c r="P30" s="237">
        <f t="shared" si="21"/>
        <v>1.1735044752594488</v>
      </c>
      <c r="Q30" s="53">
        <f t="shared" si="22"/>
        <v>5.8457490496966816E-2</v>
      </c>
    </row>
    <row r="31" spans="1:17" ht="20.100000000000001" customHeight="1" x14ac:dyDescent="0.25">
      <c r="A31" s="8"/>
      <c r="B31" t="s">
        <v>6</v>
      </c>
      <c r="C31" s="31">
        <v>36502.140000000036</v>
      </c>
      <c r="D31" s="141">
        <v>40968.640000000021</v>
      </c>
      <c r="E31" s="214">
        <f t="shared" ref="E31:E38" si="23">C31/$C$40</f>
        <v>0.2372396747810229</v>
      </c>
      <c r="F31" s="215">
        <f t="shared" ref="F31:F38" si="24">D31/$D$40</f>
        <v>0.25990474875759251</v>
      </c>
      <c r="G31" s="52">
        <f>(D31-C31)/C31</f>
        <v>0.12236268887248751</v>
      </c>
      <c r="I31" s="31">
        <v>3882.4040000000014</v>
      </c>
      <c r="J31" s="141">
        <v>4624.2709999999988</v>
      </c>
      <c r="K31" s="214">
        <f>I31/$I$40</f>
        <v>8.2666583086005302E-2</v>
      </c>
      <c r="L31" s="215">
        <f>J31/$J$40</f>
        <v>9.7777578644226246E-2</v>
      </c>
      <c r="M31" s="52">
        <f>(J31-I31)/I31</f>
        <v>0.19108444149552628</v>
      </c>
      <c r="O31" s="27">
        <f t="shared" si="21"/>
        <v>1.0636099691689302</v>
      </c>
      <c r="P31" s="143">
        <f t="shared" si="21"/>
        <v>1.1287343197138093</v>
      </c>
      <c r="Q31" s="52">
        <f t="shared" si="22"/>
        <v>6.1229541309926895E-2</v>
      </c>
    </row>
    <row r="32" spans="1:17" ht="20.100000000000001" customHeight="1" x14ac:dyDescent="0.25">
      <c r="A32" s="8"/>
      <c r="B32" t="s">
        <v>39</v>
      </c>
      <c r="C32" s="31">
        <v>2176.8700000000008</v>
      </c>
      <c r="D32" s="141">
        <v>2072.4399999999996</v>
      </c>
      <c r="E32" s="218">
        <f t="shared" si="23"/>
        <v>1.4148209689639155E-2</v>
      </c>
      <c r="F32" s="219">
        <f t="shared" si="24"/>
        <v>1.3147544012083014E-2</v>
      </c>
      <c r="G32" s="52">
        <f>(D32-C32)/C32</f>
        <v>-4.7972547740563823E-2</v>
      </c>
      <c r="I32" s="31">
        <v>405.911</v>
      </c>
      <c r="J32" s="141">
        <v>426.61899999999997</v>
      </c>
      <c r="K32" s="218">
        <f>I32/$I$40</f>
        <v>8.6429118162415584E-3</v>
      </c>
      <c r="L32" s="219">
        <f>J32/$J$40</f>
        <v>9.0206159681431222E-3</v>
      </c>
      <c r="M32" s="52">
        <f>(J32-I32)/I32</f>
        <v>5.1016109442710275E-2</v>
      </c>
      <c r="O32" s="27">
        <f t="shared" si="21"/>
        <v>1.8646542972249138</v>
      </c>
      <c r="P32" s="143">
        <f t="shared" si="21"/>
        <v>2.0585348671131616</v>
      </c>
      <c r="Q32" s="52">
        <f t="shared" si="22"/>
        <v>0.1039766836012402</v>
      </c>
    </row>
    <row r="33" spans="1:19" ht="20.100000000000001" customHeight="1" x14ac:dyDescent="0.25">
      <c r="A33" s="23" t="s">
        <v>134</v>
      </c>
      <c r="B33" s="15"/>
      <c r="C33" s="78">
        <f>SUM(C34:C36)</f>
        <v>60817.48000000001</v>
      </c>
      <c r="D33" s="210">
        <f>SUM(D34:D36)</f>
        <v>59979.670000000013</v>
      </c>
      <c r="E33" s="216">
        <f t="shared" si="23"/>
        <v>0.39527324086207966</v>
      </c>
      <c r="F33" s="217">
        <f t="shared" si="24"/>
        <v>0.38051058228716661</v>
      </c>
      <c r="G33" s="53">
        <f t="shared" si="17"/>
        <v>-1.3775809191699451E-2</v>
      </c>
      <c r="I33" s="78">
        <f>SUM(I34:I36)</f>
        <v>27631.884999999998</v>
      </c>
      <c r="J33" s="210">
        <f>SUM(J34:J36)</f>
        <v>26988.952000000001</v>
      </c>
      <c r="K33" s="216">
        <f t="shared" si="18"/>
        <v>0.58835544090090641</v>
      </c>
      <c r="L33" s="217">
        <f t="shared" si="19"/>
        <v>0.57066603075495537</v>
      </c>
      <c r="M33" s="53">
        <f t="shared" si="20"/>
        <v>-2.3267793710056238E-2</v>
      </c>
      <c r="O33" s="63">
        <f t="shared" si="21"/>
        <v>4.5434116967687572</v>
      </c>
      <c r="P33" s="237">
        <f t="shared" si="21"/>
        <v>4.4996833093613207</v>
      </c>
      <c r="Q33" s="53">
        <f t="shared" si="22"/>
        <v>-9.6245707688202425E-3</v>
      </c>
    </row>
    <row r="34" spans="1:19" ht="20.100000000000001" customHeight="1" x14ac:dyDescent="0.25">
      <c r="A34" s="8"/>
      <c r="B34" s="3" t="s">
        <v>7</v>
      </c>
      <c r="C34" s="31">
        <v>57144.530000000013</v>
      </c>
      <c r="D34" s="141">
        <v>55731.200000000012</v>
      </c>
      <c r="E34" s="214">
        <f t="shared" si="23"/>
        <v>0.37140150447930986</v>
      </c>
      <c r="F34" s="215">
        <f t="shared" si="24"/>
        <v>0.35355832007015942</v>
      </c>
      <c r="G34" s="52">
        <f t="shared" si="17"/>
        <v>-2.4732550954570831E-2</v>
      </c>
      <c r="I34" s="31">
        <v>26247.448999999997</v>
      </c>
      <c r="J34" s="141">
        <v>25474.667000000001</v>
      </c>
      <c r="K34" s="214">
        <f t="shared" si="18"/>
        <v>0.55887716053099723</v>
      </c>
      <c r="L34" s="215">
        <f t="shared" si="19"/>
        <v>0.53864733620239302</v>
      </c>
      <c r="M34" s="52">
        <f t="shared" si="20"/>
        <v>-2.9442175504369804E-2</v>
      </c>
      <c r="O34" s="27">
        <f t="shared" si="21"/>
        <v>4.5931691099743039</v>
      </c>
      <c r="P34" s="143">
        <f t="shared" si="21"/>
        <v>4.5709884230018369</v>
      </c>
      <c r="Q34" s="52">
        <f t="shared" si="22"/>
        <v>-4.8290595101975441E-3</v>
      </c>
    </row>
    <row r="35" spans="1:19" ht="20.100000000000001" customHeight="1" x14ac:dyDescent="0.25">
      <c r="A35" s="8"/>
      <c r="B35" s="3" t="s">
        <v>8</v>
      </c>
      <c r="C35" s="31">
        <v>2379.35</v>
      </c>
      <c r="D35" s="141">
        <v>2577.2900000000004</v>
      </c>
      <c r="E35" s="214">
        <f t="shared" si="23"/>
        <v>1.5464195255133706E-2</v>
      </c>
      <c r="F35" s="215">
        <f t="shared" si="24"/>
        <v>1.6350308673303664E-2</v>
      </c>
      <c r="G35" s="52">
        <f t="shared" si="17"/>
        <v>8.3190787399920363E-2</v>
      </c>
      <c r="I35" s="31">
        <v>1087.415</v>
      </c>
      <c r="J35" s="141">
        <v>1211.4100000000003</v>
      </c>
      <c r="K35" s="214">
        <f t="shared" si="18"/>
        <v>2.3153922787651268E-2</v>
      </c>
      <c r="L35" s="215">
        <f t="shared" si="19"/>
        <v>2.5614575042293624E-2</v>
      </c>
      <c r="M35" s="52">
        <f t="shared" si="20"/>
        <v>0.11402730328347535</v>
      </c>
      <c r="O35" s="27">
        <f t="shared" si="21"/>
        <v>4.5702187572236115</v>
      </c>
      <c r="P35" s="143">
        <f t="shared" si="21"/>
        <v>4.7003247597282423</v>
      </c>
      <c r="Q35" s="52">
        <f t="shared" si="22"/>
        <v>2.8468222073393622E-2</v>
      </c>
    </row>
    <row r="36" spans="1:19" ht="20.100000000000001" customHeight="1" x14ac:dyDescent="0.25">
      <c r="A36" s="32"/>
      <c r="B36" s="33" t="s">
        <v>9</v>
      </c>
      <c r="C36" s="211">
        <v>1293.5999999999999</v>
      </c>
      <c r="D36" s="212">
        <v>1671.18</v>
      </c>
      <c r="E36" s="218">
        <f t="shared" si="23"/>
        <v>8.4075411276361024E-3</v>
      </c>
      <c r="F36" s="219">
        <f t="shared" si="24"/>
        <v>1.0601953543703508E-2</v>
      </c>
      <c r="G36" s="52">
        <f t="shared" si="17"/>
        <v>0.29188311688311702</v>
      </c>
      <c r="I36" s="211">
        <v>297.02100000000007</v>
      </c>
      <c r="J36" s="212">
        <v>302.875</v>
      </c>
      <c r="K36" s="218">
        <f t="shared" si="18"/>
        <v>6.3243575822578947E-3</v>
      </c>
      <c r="L36" s="219">
        <f t="shared" si="19"/>
        <v>6.4041195102687611E-3</v>
      </c>
      <c r="M36" s="52">
        <f t="shared" si="20"/>
        <v>1.9709044141659769E-2</v>
      </c>
      <c r="O36" s="27">
        <f t="shared" si="21"/>
        <v>2.2960807050092771</v>
      </c>
      <c r="P36" s="143">
        <f t="shared" si="21"/>
        <v>1.8123421773836452</v>
      </c>
      <c r="Q36" s="52">
        <f t="shared" si="22"/>
        <v>-0.21068010657041664</v>
      </c>
    </row>
    <row r="37" spans="1:19" ht="20.100000000000001" customHeight="1" x14ac:dyDescent="0.25">
      <c r="A37" s="8" t="s">
        <v>135</v>
      </c>
      <c r="B37" s="3"/>
      <c r="C37" s="19">
        <v>254.22000000000003</v>
      </c>
      <c r="D37" s="140">
        <v>251.64000000000001</v>
      </c>
      <c r="E37" s="214">
        <f t="shared" si="23"/>
        <v>1.6522612132557595E-3</v>
      </c>
      <c r="F37" s="215">
        <f t="shared" si="24"/>
        <v>1.5964022964238148E-3</v>
      </c>
      <c r="G37" s="54">
        <f>(D37-C37)/C37</f>
        <v>-1.0148690110927592E-2</v>
      </c>
      <c r="I37" s="19">
        <v>56.919000000000004</v>
      </c>
      <c r="J37" s="140">
        <v>57.731999999999999</v>
      </c>
      <c r="K37" s="214">
        <f>I37/$I$40</f>
        <v>1.2119550780063937E-3</v>
      </c>
      <c r="L37" s="215">
        <f>J37/$J$40</f>
        <v>1.2207102849916174E-3</v>
      </c>
      <c r="M37" s="54">
        <f>(J37-I37)/I37</f>
        <v>1.4283455436673084E-2</v>
      </c>
      <c r="O37" s="238">
        <f t="shared" si="21"/>
        <v>2.2389662497049798</v>
      </c>
      <c r="P37" s="239">
        <f t="shared" si="21"/>
        <v>2.2942298521697664</v>
      </c>
      <c r="Q37" s="54">
        <f t="shared" si="22"/>
        <v>2.4682642032709711E-2</v>
      </c>
    </row>
    <row r="38" spans="1:19" ht="20.100000000000001" customHeight="1" x14ac:dyDescent="0.25">
      <c r="A38" s="8" t="s">
        <v>10</v>
      </c>
      <c r="C38" s="19">
        <v>499.36000000000013</v>
      </c>
      <c r="D38" s="140">
        <v>595.32000000000016</v>
      </c>
      <c r="E38" s="214">
        <f t="shared" si="23"/>
        <v>3.2455084550837708E-3</v>
      </c>
      <c r="F38" s="215">
        <f t="shared" si="24"/>
        <v>3.7767056712248673E-3</v>
      </c>
      <c r="G38" s="52">
        <f t="shared" si="17"/>
        <v>0.19216597244472927</v>
      </c>
      <c r="I38" s="19">
        <v>372.60000000000008</v>
      </c>
      <c r="J38" s="140">
        <v>421.95300000000003</v>
      </c>
      <c r="K38" s="214">
        <f t="shared" si="18"/>
        <v>7.9336330937855963E-3</v>
      </c>
      <c r="L38" s="215">
        <f t="shared" si="19"/>
        <v>8.9219560535416746E-3</v>
      </c>
      <c r="M38" s="52">
        <f t="shared" si="20"/>
        <v>0.13245571658615121</v>
      </c>
      <c r="O38" s="27">
        <f t="shared" si="21"/>
        <v>7.461550785004806</v>
      </c>
      <c r="P38" s="143">
        <f t="shared" si="21"/>
        <v>7.0878351138883282</v>
      </c>
      <c r="Q38" s="52">
        <f t="shared" si="22"/>
        <v>-5.0085522686184734E-2</v>
      </c>
    </row>
    <row r="39" spans="1:19" ht="20.100000000000001" customHeight="1" thickBot="1" x14ac:dyDescent="0.3">
      <c r="A39" s="8" t="s">
        <v>11</v>
      </c>
      <c r="B39" s="10"/>
      <c r="C39" s="21">
        <v>1885.1699999999998</v>
      </c>
      <c r="D39" s="142">
        <v>657.43999999999994</v>
      </c>
      <c r="E39" s="220">
        <f>C39/$C$40</f>
        <v>1.2252353360842417E-2</v>
      </c>
      <c r="F39" s="221">
        <f>D39/$D$40</f>
        <v>4.1707944911813406E-3</v>
      </c>
      <c r="G39" s="55">
        <f t="shared" si="17"/>
        <v>-0.65125691582191536</v>
      </c>
      <c r="I39" s="21">
        <v>455.80999999999995</v>
      </c>
      <c r="J39" s="142">
        <v>187.88000000000002</v>
      </c>
      <c r="K39" s="220">
        <f t="shared" si="18"/>
        <v>9.7053926475534381E-3</v>
      </c>
      <c r="L39" s="221">
        <f t="shared" si="19"/>
        <v>3.9726156783798433E-3</v>
      </c>
      <c r="M39" s="55">
        <f t="shared" si="20"/>
        <v>-0.58781071060310208</v>
      </c>
      <c r="O39" s="240">
        <f t="shared" si="21"/>
        <v>2.4178721282430762</v>
      </c>
      <c r="P39" s="241">
        <f t="shared" si="21"/>
        <v>2.8577512776831355</v>
      </c>
      <c r="Q39" s="55">
        <f>(P39-O39)/O39</f>
        <v>0.18192821047145011</v>
      </c>
    </row>
    <row r="40" spans="1:19" ht="26.25" customHeight="1" thickBot="1" x14ac:dyDescent="0.3">
      <c r="A40" s="12" t="s">
        <v>12</v>
      </c>
      <c r="B40" s="48"/>
      <c r="C40" s="213">
        <f>C28+C29+C30+C33+C37+C38+C39</f>
        <v>153861.87000000005</v>
      </c>
      <c r="D40" s="226">
        <f>D28+D29+D30+D33+D37+D38+D39</f>
        <v>157629.44000000006</v>
      </c>
      <c r="E40" s="222">
        <f>C40/$C$40</f>
        <v>1</v>
      </c>
      <c r="F40" s="223">
        <f>D40/$D$40</f>
        <v>1</v>
      </c>
      <c r="G40" s="55">
        <f t="shared" si="17"/>
        <v>2.4486703560797785E-2</v>
      </c>
      <c r="H40" s="1"/>
      <c r="I40" s="213">
        <f>I28+I29+I30+I33+I37+I38+I39</f>
        <v>46964.611999999994</v>
      </c>
      <c r="J40" s="226">
        <f>J28+J29+J30+J33+J37+J38+J39</f>
        <v>47293.777000000002</v>
      </c>
      <c r="K40" s="222">
        <f>K28+K29+K30+K33+K37+K38+K39</f>
        <v>1.0000000000000002</v>
      </c>
      <c r="L40" s="223">
        <f>L28+L29+L30+L33+L37+L38+L39</f>
        <v>0.99999999999999978</v>
      </c>
      <c r="M40" s="55">
        <f t="shared" si="20"/>
        <v>7.0087878081481481E-3</v>
      </c>
      <c r="N40" s="1"/>
      <c r="O40" s="24">
        <f t="shared" si="21"/>
        <v>3.0523879633076065</v>
      </c>
      <c r="P40" s="242">
        <f t="shared" si="21"/>
        <v>3.0003137104337858</v>
      </c>
      <c r="Q40" s="55">
        <f>(P40-O40)/O40</f>
        <v>-1.7060168464755839E-2</v>
      </c>
    </row>
    <row r="42" spans="1:19" x14ac:dyDescent="0.25">
      <c r="A42" s="1"/>
      <c r="C42" s="119"/>
    </row>
    <row r="43" spans="1:19" ht="8.25" customHeight="1" thickBot="1" x14ac:dyDescent="0.3"/>
    <row r="44" spans="1:19" ht="15" customHeight="1" x14ac:dyDescent="0.25">
      <c r="A44" s="335" t="s">
        <v>15</v>
      </c>
      <c r="B44" s="353"/>
      <c r="C44" s="356" t="s">
        <v>1</v>
      </c>
      <c r="D44" s="352"/>
      <c r="E44" s="347" t="s">
        <v>104</v>
      </c>
      <c r="F44" s="347"/>
      <c r="G44" s="130" t="s">
        <v>0</v>
      </c>
      <c r="I44" s="348">
        <v>1000</v>
      </c>
      <c r="J44" s="352"/>
      <c r="K44" s="347" t="s">
        <v>104</v>
      </c>
      <c r="L44" s="347"/>
      <c r="M44" s="130" t="s">
        <v>0</v>
      </c>
      <c r="O44" s="346" t="s">
        <v>22</v>
      </c>
      <c r="P44" s="347"/>
      <c r="Q44" s="130" t="s">
        <v>0</v>
      </c>
    </row>
    <row r="45" spans="1:19" ht="15" customHeight="1" x14ac:dyDescent="0.25">
      <c r="A45" s="354"/>
      <c r="B45" s="355"/>
      <c r="C45" s="357" t="str">
        <f>C5</f>
        <v>nov</v>
      </c>
      <c r="D45" s="345"/>
      <c r="E45" s="349" t="str">
        <f>C45</f>
        <v>nov</v>
      </c>
      <c r="F45" s="349"/>
      <c r="G45" s="131" t="str">
        <f>G5</f>
        <v>2022 /2021</v>
      </c>
      <c r="I45" s="344" t="str">
        <f>C5</f>
        <v>nov</v>
      </c>
      <c r="J45" s="345"/>
      <c r="K45" s="349" t="str">
        <f>I45</f>
        <v>nov</v>
      </c>
      <c r="L45" s="349"/>
      <c r="M45" s="131" t="str">
        <f>G45</f>
        <v>2022 /2021</v>
      </c>
      <c r="O45" s="344" t="str">
        <f>C5</f>
        <v>nov</v>
      </c>
      <c r="P45" s="345"/>
      <c r="Q45" s="131" t="str">
        <f>Q25</f>
        <v>2022 /2021</v>
      </c>
    </row>
    <row r="46" spans="1:19" ht="15.75" customHeight="1" x14ac:dyDescent="0.25">
      <c r="A46" s="354"/>
      <c r="B46" s="355"/>
      <c r="C46" s="139">
        <f>C6</f>
        <v>2021</v>
      </c>
      <c r="D46" s="137">
        <f>D6</f>
        <v>2022</v>
      </c>
      <c r="E46" s="68">
        <f>C46</f>
        <v>2021</v>
      </c>
      <c r="F46" s="137">
        <f>D46</f>
        <v>2022</v>
      </c>
      <c r="G46" s="131" t="str">
        <f>G26</f>
        <v>HL</v>
      </c>
      <c r="I46" s="16">
        <f>C6</f>
        <v>2021</v>
      </c>
      <c r="J46" s="138">
        <f>D6</f>
        <v>2022</v>
      </c>
      <c r="K46" s="68">
        <f>I46</f>
        <v>2021</v>
      </c>
      <c r="L46" s="137">
        <f>J46</f>
        <v>2022</v>
      </c>
      <c r="M46" s="260">
        <f>M26</f>
        <v>1000</v>
      </c>
      <c r="O46" s="16">
        <f>O26</f>
        <v>2021</v>
      </c>
      <c r="P46" s="138">
        <f>P26</f>
        <v>2022</v>
      </c>
      <c r="Q46" s="131"/>
    </row>
    <row r="47" spans="1:19" s="273" customFormat="1" ht="19.5" customHeight="1" x14ac:dyDescent="0.25">
      <c r="A47" s="23" t="s">
        <v>116</v>
      </c>
      <c r="B47" s="15"/>
      <c r="C47" s="78">
        <f>C48+C49</f>
        <v>74455.800000000017</v>
      </c>
      <c r="D47" s="210">
        <f>D48+D49</f>
        <v>82193.59</v>
      </c>
      <c r="E47" s="216">
        <f>C47/$C$60</f>
        <v>0.45269730334418451</v>
      </c>
      <c r="F47" s="217">
        <f>D47/$D$60</f>
        <v>0.42670956453229147</v>
      </c>
      <c r="G47" s="53">
        <f>(D47-C47)/C47</f>
        <v>0.10392461030571128</v>
      </c>
      <c r="H47"/>
      <c r="I47" s="78">
        <f>I48+I49</f>
        <v>23258.781999999992</v>
      </c>
      <c r="J47" s="210">
        <f>J48+J49</f>
        <v>28154.273000000001</v>
      </c>
      <c r="K47" s="216">
        <f>I47/$I$60</f>
        <v>0.45697506705026014</v>
      </c>
      <c r="L47" s="217">
        <f>J47/$J$60</f>
        <v>0.49032852302042579</v>
      </c>
      <c r="M47" s="53">
        <f>(J47-I47)/I47</f>
        <v>0.21047925037519208</v>
      </c>
      <c r="N47"/>
      <c r="O47" s="63">
        <f t="shared" ref="O47" si="25">(I47/C47)*10</f>
        <v>3.1238374982204187</v>
      </c>
      <c r="P47" s="237">
        <f t="shared" ref="P47" si="26">(J47/D47)*10</f>
        <v>3.425361150425478</v>
      </c>
      <c r="Q47" s="53">
        <f>(P47-O47)/O47</f>
        <v>9.6523475493469374E-2</v>
      </c>
      <c r="R47" s="275"/>
      <c r="S47" s="275"/>
    </row>
    <row r="48" spans="1:19" ht="20.100000000000001" customHeight="1" x14ac:dyDescent="0.25">
      <c r="A48" s="8" t="s">
        <v>4</v>
      </c>
      <c r="C48" s="19">
        <v>35514.870000000003</v>
      </c>
      <c r="D48" s="140">
        <v>38300.659999999996</v>
      </c>
      <c r="E48" s="214">
        <f>C48/$C$60</f>
        <v>0.21593329032283953</v>
      </c>
      <c r="F48" s="215">
        <f>D48/$D$60</f>
        <v>0.19883859495490286</v>
      </c>
      <c r="G48" s="52">
        <f>(D48-C48)/C48</f>
        <v>7.8440101287150801E-2</v>
      </c>
      <c r="I48" s="19">
        <v>13453.758999999998</v>
      </c>
      <c r="J48" s="140">
        <v>16247.382000000005</v>
      </c>
      <c r="K48" s="214">
        <f>I48/$I$60</f>
        <v>0.26433165851518114</v>
      </c>
      <c r="L48" s="215">
        <f>J48/$J$60</f>
        <v>0.28296077185188384</v>
      </c>
      <c r="M48" s="52">
        <f>(J48-I48)/I48</f>
        <v>0.20764627937812824</v>
      </c>
      <c r="O48" s="27">
        <f t="shared" ref="O48:P60" si="27">(I48/C48)*10</f>
        <v>3.7882044901192087</v>
      </c>
      <c r="P48" s="143">
        <f t="shared" si="27"/>
        <v>4.2420631916003551</v>
      </c>
      <c r="Q48" s="52">
        <f>(P48-O48)/O48</f>
        <v>0.119808395419241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8" t="s">
        <v>5</v>
      </c>
      <c r="C49" s="19">
        <v>38940.930000000008</v>
      </c>
      <c r="D49" s="140">
        <v>43892.929999999993</v>
      </c>
      <c r="E49" s="214">
        <f>C49/$C$60</f>
        <v>0.23676401302134492</v>
      </c>
      <c r="F49" s="215">
        <f>D49/$D$60</f>
        <v>0.22787096957738859</v>
      </c>
      <c r="G49" s="52">
        <f>(D49-C49)/C49</f>
        <v>0.12716696802053737</v>
      </c>
      <c r="I49" s="19">
        <v>9805.0229999999956</v>
      </c>
      <c r="J49" s="140">
        <v>11906.890999999994</v>
      </c>
      <c r="K49" s="214">
        <f>I49/$I$60</f>
        <v>0.19264340853507902</v>
      </c>
      <c r="L49" s="215">
        <f>J49/$J$60</f>
        <v>0.20736775116854189</v>
      </c>
      <c r="M49" s="52">
        <f>(J49-I49)/I49</f>
        <v>0.21436645278649519</v>
      </c>
      <c r="O49" s="27">
        <f t="shared" si="27"/>
        <v>2.5179221451567777</v>
      </c>
      <c r="P49" s="143">
        <f t="shared" si="27"/>
        <v>2.7127127307290708</v>
      </c>
      <c r="Q49" s="52">
        <f>(P49-O49)/O49</f>
        <v>7.7361639615018574E-2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3" t="s">
        <v>38</v>
      </c>
      <c r="B50" s="15"/>
      <c r="C50" s="78">
        <f>C51+C52</f>
        <v>61088.32999999998</v>
      </c>
      <c r="D50" s="210">
        <f>D51+D52</f>
        <v>84300.28999999995</v>
      </c>
      <c r="E50" s="216">
        <f>C50/$C$60</f>
        <v>0.37142200146663701</v>
      </c>
      <c r="F50" s="217">
        <f>D50/$D$60</f>
        <v>0.43764653710643209</v>
      </c>
      <c r="G50" s="53">
        <f>(D50-C50)/C50</f>
        <v>0.37997372002148327</v>
      </c>
      <c r="I50" s="78">
        <f>I51+I52</f>
        <v>7426.3999999999969</v>
      </c>
      <c r="J50" s="210">
        <f>J51+J52</f>
        <v>11112.912000000006</v>
      </c>
      <c r="K50" s="216">
        <f>I50/$I$60</f>
        <v>0.1459096025725703</v>
      </c>
      <c r="L50" s="217">
        <f>J50/$J$60</f>
        <v>0.19353999044535686</v>
      </c>
      <c r="M50" s="53">
        <f>(J50-I50)/I50</f>
        <v>0.49640633415921714</v>
      </c>
      <c r="O50" s="63">
        <f t="shared" si="27"/>
        <v>1.2156822751579557</v>
      </c>
      <c r="P50" s="237">
        <f t="shared" si="27"/>
        <v>1.3182531163297317</v>
      </c>
      <c r="Q50" s="53">
        <f>(P50-O50)/O50</f>
        <v>8.4373066275436864E-2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8"/>
      <c r="B51" t="s">
        <v>6</v>
      </c>
      <c r="C51" s="31">
        <v>58783.779999999977</v>
      </c>
      <c r="D51" s="141">
        <v>81811.819999999949</v>
      </c>
      <c r="E51" s="214">
        <f t="shared" ref="E51:E57" si="28">C51/$C$60</f>
        <v>0.3574101505373361</v>
      </c>
      <c r="F51" s="215">
        <f t="shared" ref="F51:F57" si="29">D51/$D$60</f>
        <v>0.42472759841484226</v>
      </c>
      <c r="G51" s="52">
        <f t="shared" ref="G51:G59" si="30">(D51-C51)/C51</f>
        <v>0.3917413953304803</v>
      </c>
      <c r="I51" s="31">
        <v>6992.9189999999971</v>
      </c>
      <c r="J51" s="141">
        <v>10621.982000000005</v>
      </c>
      <c r="K51" s="214">
        <f t="shared" ref="K51:K58" si="31">I51/$I$60</f>
        <v>0.1373928191468512</v>
      </c>
      <c r="L51" s="215">
        <f t="shared" ref="L51:L58" si="32">J51/$J$60</f>
        <v>0.18499006334170129</v>
      </c>
      <c r="M51" s="52">
        <f t="shared" ref="M51:M58" si="33">(J51-I51)/I51</f>
        <v>0.51896253910563095</v>
      </c>
      <c r="O51" s="27">
        <f t="shared" si="27"/>
        <v>1.1896000903650634</v>
      </c>
      <c r="P51" s="143">
        <f t="shared" si="27"/>
        <v>1.298343197841096</v>
      </c>
      <c r="Q51" s="52">
        <f t="shared" ref="Q51:Q58" si="34">(P51-O51)/O51</f>
        <v>9.1411482192020985E-2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8"/>
      <c r="B52" t="s">
        <v>39</v>
      </c>
      <c r="C52" s="31">
        <v>2304.5499999999997</v>
      </c>
      <c r="D52" s="141">
        <v>2488.4700000000003</v>
      </c>
      <c r="E52" s="218">
        <f t="shared" si="28"/>
        <v>1.4011850929300873E-2</v>
      </c>
      <c r="F52" s="219">
        <f t="shared" si="29"/>
        <v>1.2918938691589837E-2</v>
      </c>
      <c r="G52" s="52">
        <f t="shared" si="30"/>
        <v>7.9807337658111363E-2</v>
      </c>
      <c r="I52" s="31">
        <v>433.48099999999999</v>
      </c>
      <c r="J52" s="141">
        <v>490.92999999999995</v>
      </c>
      <c r="K52" s="218">
        <f t="shared" si="31"/>
        <v>8.5167834257191058E-3</v>
      </c>
      <c r="L52" s="219">
        <f t="shared" si="32"/>
        <v>8.5499271036555483E-3</v>
      </c>
      <c r="M52" s="52">
        <f t="shared" si="33"/>
        <v>0.13252945342471747</v>
      </c>
      <c r="O52" s="27">
        <f t="shared" si="27"/>
        <v>1.8809789329804085</v>
      </c>
      <c r="P52" s="143">
        <f t="shared" si="27"/>
        <v>1.9728186395656766</v>
      </c>
      <c r="Q52" s="52">
        <f t="shared" si="34"/>
        <v>4.8825483887662786E-2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3" t="s">
        <v>134</v>
      </c>
      <c r="B53" s="15"/>
      <c r="C53" s="78">
        <f>SUM(C54:C56)</f>
        <v>26723.189999999991</v>
      </c>
      <c r="D53" s="210">
        <f>SUM(D54:D56)</f>
        <v>23479.059999999998</v>
      </c>
      <c r="E53" s="216">
        <f t="shared" si="28"/>
        <v>0.16247916280201505</v>
      </c>
      <c r="F53" s="217">
        <f t="shared" si="29"/>
        <v>0.12189198048445801</v>
      </c>
      <c r="G53" s="53">
        <f t="shared" si="30"/>
        <v>-0.12139755770175623</v>
      </c>
      <c r="I53" s="78">
        <f>SUM(I54:I56)</f>
        <v>19178.681000000008</v>
      </c>
      <c r="J53" s="210">
        <f>SUM(J54:J56)</f>
        <v>16529.785</v>
      </c>
      <c r="K53" s="216">
        <f t="shared" si="31"/>
        <v>0.37681160758592419</v>
      </c>
      <c r="L53" s="217">
        <f t="shared" si="32"/>
        <v>0.28787903935204395</v>
      </c>
      <c r="M53" s="53">
        <f t="shared" si="33"/>
        <v>-0.13811669321784992</v>
      </c>
      <c r="O53" s="63">
        <f t="shared" si="27"/>
        <v>7.1767932645765775</v>
      </c>
      <c r="P53" s="237">
        <f t="shared" si="27"/>
        <v>7.040224353104426</v>
      </c>
      <c r="Q53" s="53">
        <f t="shared" si="34"/>
        <v>-1.9029238608032965E-2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8"/>
      <c r="B54" s="3" t="s">
        <v>7</v>
      </c>
      <c r="C54" s="31">
        <v>25435.779999999992</v>
      </c>
      <c r="D54" s="141">
        <v>21970.379999999997</v>
      </c>
      <c r="E54" s="214">
        <f t="shared" si="28"/>
        <v>0.15465160557613961</v>
      </c>
      <c r="F54" s="215">
        <f t="shared" si="29"/>
        <v>0.1140596399598675</v>
      </c>
      <c r="G54" s="52">
        <f t="shared" si="30"/>
        <v>-0.13624115321016284</v>
      </c>
      <c r="I54" s="31">
        <v>17947.134000000005</v>
      </c>
      <c r="J54" s="141">
        <v>15240.573999999999</v>
      </c>
      <c r="K54" s="214">
        <f t="shared" si="31"/>
        <v>0.35261488598199203</v>
      </c>
      <c r="L54" s="215">
        <f t="shared" si="32"/>
        <v>0.26542642885516887</v>
      </c>
      <c r="M54" s="52">
        <f t="shared" si="33"/>
        <v>-0.15080736567743941</v>
      </c>
      <c r="O54" s="27">
        <f t="shared" si="27"/>
        <v>7.0558614675862152</v>
      </c>
      <c r="P54" s="143">
        <f t="shared" si="27"/>
        <v>6.9368731901769562</v>
      </c>
      <c r="Q54" s="52">
        <f t="shared" si="34"/>
        <v>-1.686374909086253E-2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8"/>
      <c r="B55" s="3" t="s">
        <v>8</v>
      </c>
      <c r="C55" s="31">
        <v>1149.8200000000002</v>
      </c>
      <c r="D55" s="141">
        <v>1182.4400000000003</v>
      </c>
      <c r="E55" s="214">
        <f t="shared" si="28"/>
        <v>6.9909988655176654E-3</v>
      </c>
      <c r="F55" s="215">
        <f t="shared" si="29"/>
        <v>6.1386594439488884E-3</v>
      </c>
      <c r="G55" s="52">
        <f t="shared" si="30"/>
        <v>2.8369657859491148E-2</v>
      </c>
      <c r="I55" s="31">
        <v>1069.808</v>
      </c>
      <c r="J55" s="141">
        <v>1117.306</v>
      </c>
      <c r="K55" s="214">
        <f t="shared" si="31"/>
        <v>2.1018967482085042E-2</v>
      </c>
      <c r="L55" s="215">
        <f t="shared" si="32"/>
        <v>1.945875145637253E-2</v>
      </c>
      <c r="M55" s="52">
        <f t="shared" si="33"/>
        <v>4.4398621060975474E-2</v>
      </c>
      <c r="O55" s="27">
        <f t="shared" si="27"/>
        <v>9.3041345601920291</v>
      </c>
      <c r="P55" s="143">
        <f t="shared" si="27"/>
        <v>9.4491559825445677</v>
      </c>
      <c r="Q55" s="52">
        <f t="shared" si="34"/>
        <v>1.5586771817877218E-2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2"/>
      <c r="B56" s="33" t="s">
        <v>9</v>
      </c>
      <c r="C56" s="211">
        <v>137.58999999999997</v>
      </c>
      <c r="D56" s="212">
        <v>326.23999999999995</v>
      </c>
      <c r="E56" s="218">
        <f t="shared" si="28"/>
        <v>8.3655836035777362E-4</v>
      </c>
      <c r="F56" s="219">
        <f t="shared" si="29"/>
        <v>1.6936810806416262E-3</v>
      </c>
      <c r="G56" s="52">
        <f t="shared" si="30"/>
        <v>1.3711025510574897</v>
      </c>
      <c r="I56" s="211">
        <v>161.739</v>
      </c>
      <c r="J56" s="212">
        <v>171.90499999999997</v>
      </c>
      <c r="K56" s="218">
        <f t="shared" si="31"/>
        <v>3.1777541218470534E-3</v>
      </c>
      <c r="L56" s="219">
        <f t="shared" si="32"/>
        <v>2.9938590405025295E-3</v>
      </c>
      <c r="M56" s="52">
        <f t="shared" si="33"/>
        <v>6.2854351764261976E-2</v>
      </c>
      <c r="O56" s="27">
        <f t="shared" si="27"/>
        <v>11.755142088814596</v>
      </c>
      <c r="P56" s="143">
        <f t="shared" si="27"/>
        <v>5.2692802844531625</v>
      </c>
      <c r="Q56" s="52">
        <f t="shared" si="34"/>
        <v>-0.5517467807159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8" t="s">
        <v>135</v>
      </c>
      <c r="B57" s="3"/>
      <c r="C57" s="19">
        <v>207.84999999999997</v>
      </c>
      <c r="D57" s="140">
        <v>264.54000000000002</v>
      </c>
      <c r="E57" s="214">
        <f t="shared" si="28"/>
        <v>1.2637448593674195E-3</v>
      </c>
      <c r="F57" s="215">
        <f t="shared" si="29"/>
        <v>1.3733643730779056E-3</v>
      </c>
      <c r="G57" s="54">
        <f t="shared" si="30"/>
        <v>0.27274476786143886</v>
      </c>
      <c r="I57" s="19">
        <v>190.42099999999999</v>
      </c>
      <c r="J57" s="140">
        <v>236.58800000000002</v>
      </c>
      <c r="K57" s="214">
        <f t="shared" si="31"/>
        <v>3.741281432655313E-3</v>
      </c>
      <c r="L57" s="215">
        <f t="shared" si="32"/>
        <v>4.120363704804471E-3</v>
      </c>
      <c r="M57" s="54">
        <f t="shared" si="33"/>
        <v>0.24244699901796563</v>
      </c>
      <c r="O57" s="238">
        <f t="shared" si="27"/>
        <v>9.1614625932162639</v>
      </c>
      <c r="P57" s="239">
        <f t="shared" si="27"/>
        <v>8.9433734028880316</v>
      </c>
      <c r="Q57" s="54">
        <f t="shared" si="34"/>
        <v>-2.380506257698629E-2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8" t="s">
        <v>10</v>
      </c>
      <c r="C58" s="19">
        <v>1048.4999999999993</v>
      </c>
      <c r="D58" s="140">
        <v>1293.1500000000001</v>
      </c>
      <c r="E58" s="214">
        <f>C58/$C$60</f>
        <v>6.374965047133696E-3</v>
      </c>
      <c r="F58" s="215">
        <f>D58/$D$60</f>
        <v>6.7134124859971776E-3</v>
      </c>
      <c r="G58" s="52">
        <f t="shared" si="30"/>
        <v>0.23333333333333423</v>
      </c>
      <c r="I58" s="19">
        <v>684.98400000000004</v>
      </c>
      <c r="J58" s="140">
        <v>1148.1680000000001</v>
      </c>
      <c r="K58" s="214">
        <f t="shared" si="31"/>
        <v>1.345816858889496E-2</v>
      </c>
      <c r="L58" s="215">
        <f t="shared" si="32"/>
        <v>1.9996237147352953E-2</v>
      </c>
      <c r="M58" s="52">
        <f t="shared" si="33"/>
        <v>0.6761968162760007</v>
      </c>
      <c r="O58" s="27">
        <f t="shared" si="27"/>
        <v>6.5329899856938534</v>
      </c>
      <c r="P58" s="143">
        <f t="shared" si="27"/>
        <v>8.8788462282024518</v>
      </c>
      <c r="Q58" s="52">
        <f t="shared" si="34"/>
        <v>0.35907849968324279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8" t="s">
        <v>11</v>
      </c>
      <c r="B59" s="10"/>
      <c r="C59" s="21">
        <v>947.82</v>
      </c>
      <c r="D59" s="142">
        <v>1091.2299999999996</v>
      </c>
      <c r="E59" s="220">
        <f>C59/$C$60</f>
        <v>5.7628224806621497E-3</v>
      </c>
      <c r="F59" s="221">
        <f>D59/$D$60</f>
        <v>5.6651410177432603E-3</v>
      </c>
      <c r="G59" s="55">
        <f t="shared" si="30"/>
        <v>0.15130510012449569</v>
      </c>
      <c r="I59" s="21">
        <v>157.99899999999997</v>
      </c>
      <c r="J59" s="142">
        <v>237.47700000000003</v>
      </c>
      <c r="K59" s="220">
        <f>I59/$I$60</f>
        <v>3.1042727696950793E-3</v>
      </c>
      <c r="L59" s="221">
        <f>J59/$J$60</f>
        <v>4.1358463300161102E-3</v>
      </c>
      <c r="M59" s="55">
        <f>(J59-I59)/I59</f>
        <v>0.50302850018038137</v>
      </c>
      <c r="O59" s="240">
        <f t="shared" si="27"/>
        <v>1.6669726319343332</v>
      </c>
      <c r="P59" s="241">
        <f t="shared" si="27"/>
        <v>2.1762323249910662</v>
      </c>
      <c r="Q59" s="55">
        <f>(P59-O59)/O59</f>
        <v>0.30549973244959322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2" t="s">
        <v>12</v>
      </c>
      <c r="B60" s="48"/>
      <c r="C60" s="213">
        <f>C48+C49+C50+C53+C57+C58+C59</f>
        <v>164471.49000000002</v>
      </c>
      <c r="D60" s="226">
        <f>D48+D49+D50+D53+D57+D58+D59</f>
        <v>192621.85999999996</v>
      </c>
      <c r="E60" s="222">
        <f>E48+E49+E50+E53+E57+E58+E59</f>
        <v>0.99999999999999989</v>
      </c>
      <c r="F60" s="223">
        <f>F48+F49+F50+F53+F57+F58+F59</f>
        <v>1</v>
      </c>
      <c r="G60" s="55">
        <f>(D60-C60)/C60</f>
        <v>0.17115653296507458</v>
      </c>
      <c r="H60" s="1"/>
      <c r="I60" s="213">
        <f>I48+I49+I50+I53+I57+I58+I59</f>
        <v>50897.267</v>
      </c>
      <c r="J60" s="226">
        <f>J48+J49+J50+J53+J57+J58+J59</f>
        <v>57419.203000000001</v>
      </c>
      <c r="K60" s="222">
        <f>K48+K49+K50+K53+K57+K58+K59</f>
        <v>1</v>
      </c>
      <c r="L60" s="223">
        <f>L48+L49+L50+L53+L57+L58+L59</f>
        <v>1.0000000000000002</v>
      </c>
      <c r="M60" s="55">
        <f>(J60-I60)/I60</f>
        <v>0.12813921816273557</v>
      </c>
      <c r="N60" s="1"/>
      <c r="O60" s="24">
        <f t="shared" si="27"/>
        <v>3.0945951179745497</v>
      </c>
      <c r="P60" s="242">
        <f t="shared" si="27"/>
        <v>2.9809286962549324</v>
      </c>
      <c r="Q60" s="55">
        <f>(P60-O60)/O60</f>
        <v>-3.6730627880655786E-2</v>
      </c>
    </row>
    <row r="62" spans="1:1023 1025:2047 2049:3071 3073:4095 4097:5119 5121:6143 6145:7167 7169:8191 8193:9215 9217:10239 10241:11263 11265:12287 12289:13311 13313:14335 14337:15359 15361:16383" x14ac:dyDescent="0.25">
      <c r="A62" s="1"/>
      <c r="C62" s="1"/>
      <c r="E62" s="1"/>
      <c r="G62" s="1"/>
      <c r="I62" s="1"/>
      <c r="K62" s="1"/>
      <c r="M62" s="1"/>
      <c r="O62" s="1"/>
      <c r="P62"/>
      <c r="Q62" s="1"/>
      <c r="S62" s="1"/>
      <c r="U62" s="1"/>
      <c r="W62" s="1"/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1"/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/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/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1"/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1"/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1"/>
      <c r="MS62" s="1"/>
      <c r="MU62" s="1"/>
      <c r="MW62" s="1"/>
      <c r="MY62" s="1"/>
      <c r="NA62" s="1"/>
      <c r="NC62" s="1"/>
      <c r="NE62" s="1"/>
      <c r="NG62" s="1"/>
      <c r="NI62" s="1"/>
      <c r="NK62" s="1"/>
      <c r="NM62" s="1"/>
      <c r="NO62" s="1"/>
      <c r="NQ62" s="1"/>
      <c r="NS62" s="1"/>
      <c r="NU62" s="1"/>
      <c r="NW62" s="1"/>
      <c r="NY62" s="1"/>
      <c r="OA62" s="1"/>
      <c r="OC62" s="1"/>
      <c r="OE62" s="1"/>
      <c r="OG62" s="1"/>
      <c r="OI62" s="1"/>
      <c r="OK62" s="1"/>
      <c r="OM62" s="1"/>
      <c r="OO62" s="1"/>
      <c r="OQ62" s="1"/>
      <c r="OS62" s="1"/>
      <c r="OU62" s="1"/>
      <c r="OW62" s="1"/>
      <c r="OY62" s="1"/>
      <c r="PA62" s="1"/>
      <c r="PC62" s="1"/>
      <c r="PE62" s="1"/>
      <c r="PG62" s="1"/>
      <c r="PI62" s="1"/>
      <c r="PK62" s="1"/>
      <c r="PM62" s="1"/>
      <c r="PO62" s="1"/>
      <c r="PQ62" s="1"/>
      <c r="PS62" s="1"/>
      <c r="PU62" s="1"/>
      <c r="PW62" s="1"/>
      <c r="PY62" s="1"/>
      <c r="QA62" s="1"/>
      <c r="QC62" s="1"/>
      <c r="QE62" s="1"/>
      <c r="QG62" s="1"/>
      <c r="QI62" s="1"/>
      <c r="QK62" s="1"/>
      <c r="QM62" s="1"/>
      <c r="QO62" s="1"/>
      <c r="QQ62" s="1"/>
      <c r="QS62" s="1"/>
      <c r="QU62" s="1"/>
      <c r="QW62" s="1"/>
      <c r="QY62" s="1"/>
      <c r="RA62" s="1"/>
      <c r="RC62" s="1"/>
      <c r="RE62" s="1"/>
      <c r="RG62" s="1"/>
      <c r="RI62" s="1"/>
      <c r="RK62" s="1"/>
      <c r="RM62" s="1"/>
      <c r="RO62" s="1"/>
      <c r="RQ62" s="1"/>
      <c r="RS62" s="1"/>
      <c r="RU62" s="1"/>
      <c r="RW62" s="1"/>
      <c r="RY62" s="1"/>
      <c r="SA62" s="1"/>
      <c r="SC62" s="1"/>
      <c r="SE62" s="1"/>
      <c r="SG62" s="1"/>
      <c r="SI62" s="1"/>
      <c r="SK62" s="1"/>
      <c r="SM62" s="1"/>
      <c r="SO62" s="1"/>
      <c r="SQ62" s="1"/>
      <c r="SS62" s="1"/>
      <c r="SU62" s="1"/>
      <c r="SW62" s="1"/>
      <c r="SY62" s="1"/>
      <c r="TA62" s="1"/>
      <c r="TC62" s="1"/>
      <c r="TE62" s="1"/>
      <c r="TG62" s="1"/>
      <c r="TI62" s="1"/>
      <c r="TK62" s="1"/>
      <c r="TM62" s="1"/>
      <c r="TO62" s="1"/>
      <c r="TQ62" s="1"/>
      <c r="TS62" s="1"/>
      <c r="TU62" s="1"/>
      <c r="TW62" s="1"/>
      <c r="TY62" s="1"/>
      <c r="UA62" s="1"/>
      <c r="UC62" s="1"/>
      <c r="UE62" s="1"/>
      <c r="UG62" s="1"/>
      <c r="UI62" s="1"/>
      <c r="UK62" s="1"/>
      <c r="UM62" s="1"/>
      <c r="UO62" s="1"/>
      <c r="UQ62" s="1"/>
      <c r="US62" s="1"/>
      <c r="UU62" s="1"/>
      <c r="UW62" s="1"/>
      <c r="UY62" s="1"/>
      <c r="VA62" s="1"/>
      <c r="VC62" s="1"/>
      <c r="VE62" s="1"/>
      <c r="VG62" s="1"/>
      <c r="VI62" s="1"/>
      <c r="VK62" s="1"/>
      <c r="VM62" s="1"/>
      <c r="VO62" s="1"/>
      <c r="VQ62" s="1"/>
      <c r="VS62" s="1"/>
      <c r="VU62" s="1"/>
      <c r="VW62" s="1"/>
      <c r="VY62" s="1"/>
      <c r="WA62" s="1"/>
      <c r="WC62" s="1"/>
      <c r="WE62" s="1"/>
      <c r="WG62" s="1"/>
      <c r="WI62" s="1"/>
      <c r="WK62" s="1"/>
      <c r="WM62" s="1"/>
      <c r="WO62" s="1"/>
      <c r="WQ62" s="1"/>
      <c r="WS62" s="1"/>
      <c r="WU62" s="1"/>
      <c r="WW62" s="1"/>
      <c r="WY62" s="1"/>
      <c r="XA62" s="1"/>
      <c r="XC62" s="1"/>
      <c r="XE62" s="1"/>
      <c r="XG62" s="1"/>
      <c r="XI62" s="1"/>
      <c r="XK62" s="1"/>
      <c r="XM62" s="1"/>
      <c r="XO62" s="1"/>
      <c r="XQ62" s="1"/>
      <c r="XS62" s="1"/>
      <c r="XU62" s="1"/>
      <c r="XW62" s="1"/>
      <c r="XY62" s="1"/>
      <c r="YA62" s="1"/>
      <c r="YC62" s="1"/>
      <c r="YE62" s="1"/>
      <c r="YG62" s="1"/>
      <c r="YI62" s="1"/>
      <c r="YK62" s="1"/>
      <c r="YM62" s="1"/>
      <c r="YO62" s="1"/>
      <c r="YQ62" s="1"/>
      <c r="YS62" s="1"/>
      <c r="YU62" s="1"/>
      <c r="YW62" s="1"/>
      <c r="YY62" s="1"/>
      <c r="ZA62" s="1"/>
      <c r="ZC62" s="1"/>
      <c r="ZE62" s="1"/>
      <c r="ZG62" s="1"/>
      <c r="ZI62" s="1"/>
      <c r="ZK62" s="1"/>
      <c r="ZM62" s="1"/>
      <c r="ZO62" s="1"/>
      <c r="ZQ62" s="1"/>
      <c r="ZS62" s="1"/>
      <c r="ZU62" s="1"/>
      <c r="ZW62" s="1"/>
      <c r="ZY62" s="1"/>
      <c r="AAA62" s="1"/>
      <c r="AAC62" s="1"/>
      <c r="AAE62" s="1"/>
      <c r="AAG62" s="1"/>
      <c r="AAI62" s="1"/>
      <c r="AAK62" s="1"/>
      <c r="AAM62" s="1"/>
      <c r="AAO62" s="1"/>
      <c r="AAQ62" s="1"/>
      <c r="AAS62" s="1"/>
      <c r="AAU62" s="1"/>
      <c r="AAW62" s="1"/>
      <c r="AAY62" s="1"/>
      <c r="ABA62" s="1"/>
      <c r="ABC62" s="1"/>
      <c r="ABE62" s="1"/>
      <c r="ABG62" s="1"/>
      <c r="ABI62" s="1"/>
      <c r="ABK62" s="1"/>
      <c r="ABM62" s="1"/>
      <c r="ABO62" s="1"/>
      <c r="ABQ62" s="1"/>
      <c r="ABS62" s="1"/>
      <c r="ABU62" s="1"/>
      <c r="ABW62" s="1"/>
      <c r="ABY62" s="1"/>
      <c r="ACA62" s="1"/>
      <c r="ACC62" s="1"/>
      <c r="ACE62" s="1"/>
      <c r="ACG62" s="1"/>
      <c r="ACI62" s="1"/>
      <c r="ACK62" s="1"/>
      <c r="ACM62" s="1"/>
      <c r="ACO62" s="1"/>
      <c r="ACQ62" s="1"/>
      <c r="ACS62" s="1"/>
      <c r="ACU62" s="1"/>
      <c r="ACW62" s="1"/>
      <c r="ACY62" s="1"/>
      <c r="ADA62" s="1"/>
      <c r="ADC62" s="1"/>
      <c r="ADE62" s="1"/>
      <c r="ADG62" s="1"/>
      <c r="ADI62" s="1"/>
      <c r="ADK62" s="1"/>
      <c r="ADM62" s="1"/>
      <c r="ADO62" s="1"/>
      <c r="ADQ62" s="1"/>
      <c r="ADS62" s="1"/>
      <c r="ADU62" s="1"/>
      <c r="ADW62" s="1"/>
      <c r="ADY62" s="1"/>
      <c r="AEA62" s="1"/>
      <c r="AEC62" s="1"/>
      <c r="AEE62" s="1"/>
      <c r="AEG62" s="1"/>
      <c r="AEI62" s="1"/>
      <c r="AEK62" s="1"/>
      <c r="AEM62" s="1"/>
      <c r="AEO62" s="1"/>
      <c r="AEQ62" s="1"/>
      <c r="AES62" s="1"/>
      <c r="AEU62" s="1"/>
      <c r="AEW62" s="1"/>
      <c r="AEY62" s="1"/>
      <c r="AFA62" s="1"/>
      <c r="AFC62" s="1"/>
      <c r="AFE62" s="1"/>
      <c r="AFG62" s="1"/>
      <c r="AFI62" s="1"/>
      <c r="AFK62" s="1"/>
      <c r="AFM62" s="1"/>
      <c r="AFO62" s="1"/>
      <c r="AFQ62" s="1"/>
      <c r="AFS62" s="1"/>
      <c r="AFU62" s="1"/>
      <c r="AFW62" s="1"/>
      <c r="AFY62" s="1"/>
      <c r="AGA62" s="1"/>
      <c r="AGC62" s="1"/>
      <c r="AGE62" s="1"/>
      <c r="AGG62" s="1"/>
      <c r="AGI62" s="1"/>
      <c r="AGK62" s="1"/>
      <c r="AGM62" s="1"/>
      <c r="AGO62" s="1"/>
      <c r="AGQ62" s="1"/>
      <c r="AGS62" s="1"/>
      <c r="AGU62" s="1"/>
      <c r="AGW62" s="1"/>
      <c r="AGY62" s="1"/>
      <c r="AHA62" s="1"/>
      <c r="AHC62" s="1"/>
      <c r="AHE62" s="1"/>
      <c r="AHG62" s="1"/>
      <c r="AHI62" s="1"/>
      <c r="AHK62" s="1"/>
      <c r="AHM62" s="1"/>
      <c r="AHO62" s="1"/>
      <c r="AHQ62" s="1"/>
      <c r="AHS62" s="1"/>
      <c r="AHU62" s="1"/>
      <c r="AHW62" s="1"/>
      <c r="AHY62" s="1"/>
      <c r="AIA62" s="1"/>
      <c r="AIC62" s="1"/>
      <c r="AIE62" s="1"/>
      <c r="AIG62" s="1"/>
      <c r="AII62" s="1"/>
      <c r="AIK62" s="1"/>
      <c r="AIM62" s="1"/>
      <c r="AIO62" s="1"/>
      <c r="AIQ62" s="1"/>
      <c r="AIS62" s="1"/>
      <c r="AIU62" s="1"/>
      <c r="AIW62" s="1"/>
      <c r="AIY62" s="1"/>
      <c r="AJA62" s="1"/>
      <c r="AJC62" s="1"/>
      <c r="AJE62" s="1"/>
      <c r="AJG62" s="1"/>
      <c r="AJI62" s="1"/>
      <c r="AJK62" s="1"/>
      <c r="AJM62" s="1"/>
      <c r="AJO62" s="1"/>
      <c r="AJQ62" s="1"/>
      <c r="AJS62" s="1"/>
      <c r="AJU62" s="1"/>
      <c r="AJW62" s="1"/>
      <c r="AJY62" s="1"/>
      <c r="AKA62" s="1"/>
      <c r="AKC62" s="1"/>
      <c r="AKE62" s="1"/>
      <c r="AKG62" s="1"/>
      <c r="AKI62" s="1"/>
      <c r="AKK62" s="1"/>
      <c r="AKM62" s="1"/>
      <c r="AKO62" s="1"/>
      <c r="AKQ62" s="1"/>
      <c r="AKS62" s="1"/>
      <c r="AKU62" s="1"/>
      <c r="AKW62" s="1"/>
      <c r="AKY62" s="1"/>
      <c r="ALA62" s="1"/>
      <c r="ALC62" s="1"/>
      <c r="ALE62" s="1"/>
      <c r="ALG62" s="1"/>
      <c r="ALI62" s="1"/>
      <c r="ALK62" s="1"/>
      <c r="ALM62" s="1"/>
      <c r="ALO62" s="1"/>
      <c r="ALQ62" s="1"/>
      <c r="ALS62" s="1"/>
      <c r="ALU62" s="1"/>
      <c r="ALW62" s="1"/>
      <c r="ALY62" s="1"/>
      <c r="AMA62" s="1"/>
      <c r="AMC62" s="1"/>
      <c r="AME62" s="1"/>
      <c r="AMG62" s="1"/>
      <c r="AMI62" s="1"/>
      <c r="AMK62" s="1"/>
      <c r="AMM62" s="1"/>
      <c r="AMO62" s="1"/>
      <c r="AMQ62" s="1"/>
      <c r="AMS62" s="1"/>
      <c r="AMU62" s="1"/>
      <c r="AMW62" s="1"/>
      <c r="AMY62" s="1"/>
      <c r="ANA62" s="1"/>
      <c r="ANC62" s="1"/>
      <c r="ANE62" s="1"/>
      <c r="ANG62" s="1"/>
      <c r="ANI62" s="1"/>
      <c r="ANK62" s="1"/>
      <c r="ANM62" s="1"/>
      <c r="ANO62" s="1"/>
      <c r="ANQ62" s="1"/>
      <c r="ANS62" s="1"/>
      <c r="ANU62" s="1"/>
      <c r="ANW62" s="1"/>
      <c r="ANY62" s="1"/>
      <c r="AOA62" s="1"/>
      <c r="AOC62" s="1"/>
      <c r="AOE62" s="1"/>
      <c r="AOG62" s="1"/>
      <c r="AOI62" s="1"/>
      <c r="AOK62" s="1"/>
      <c r="AOM62" s="1"/>
      <c r="AOO62" s="1"/>
      <c r="AOQ62" s="1"/>
      <c r="AOS62" s="1"/>
      <c r="AOU62" s="1"/>
      <c r="AOW62" s="1"/>
      <c r="AOY62" s="1"/>
      <c r="APA62" s="1"/>
      <c r="APC62" s="1"/>
      <c r="APE62" s="1"/>
      <c r="APG62" s="1"/>
      <c r="API62" s="1"/>
      <c r="APK62" s="1"/>
      <c r="APM62" s="1"/>
      <c r="APO62" s="1"/>
      <c r="APQ62" s="1"/>
      <c r="APS62" s="1"/>
      <c r="APU62" s="1"/>
      <c r="APW62" s="1"/>
      <c r="APY62" s="1"/>
      <c r="AQA62" s="1"/>
      <c r="AQC62" s="1"/>
      <c r="AQE62" s="1"/>
      <c r="AQG62" s="1"/>
      <c r="AQI62" s="1"/>
      <c r="AQK62" s="1"/>
      <c r="AQM62" s="1"/>
      <c r="AQO62" s="1"/>
      <c r="AQQ62" s="1"/>
      <c r="AQS62" s="1"/>
      <c r="AQU62" s="1"/>
      <c r="AQW62" s="1"/>
      <c r="AQY62" s="1"/>
      <c r="ARA62" s="1"/>
      <c r="ARC62" s="1"/>
      <c r="ARE62" s="1"/>
      <c r="ARG62" s="1"/>
      <c r="ARI62" s="1"/>
      <c r="ARK62" s="1"/>
      <c r="ARM62" s="1"/>
      <c r="ARO62" s="1"/>
      <c r="ARQ62" s="1"/>
      <c r="ARS62" s="1"/>
      <c r="ARU62" s="1"/>
      <c r="ARW62" s="1"/>
      <c r="ARY62" s="1"/>
      <c r="ASA62" s="1"/>
      <c r="ASC62" s="1"/>
      <c r="ASE62" s="1"/>
      <c r="ASG62" s="1"/>
      <c r="ASI62" s="1"/>
      <c r="ASK62" s="1"/>
      <c r="ASM62" s="1"/>
      <c r="ASO62" s="1"/>
      <c r="ASQ62" s="1"/>
      <c r="ASS62" s="1"/>
      <c r="ASU62" s="1"/>
      <c r="ASW62" s="1"/>
      <c r="ASY62" s="1"/>
      <c r="ATA62" s="1"/>
      <c r="ATC62" s="1"/>
      <c r="ATE62" s="1"/>
      <c r="ATG62" s="1"/>
      <c r="ATI62" s="1"/>
      <c r="ATK62" s="1"/>
      <c r="ATM62" s="1"/>
      <c r="ATO62" s="1"/>
      <c r="ATQ62" s="1"/>
      <c r="ATS62" s="1"/>
      <c r="ATU62" s="1"/>
      <c r="ATW62" s="1"/>
      <c r="ATY62" s="1"/>
      <c r="AUA62" s="1"/>
      <c r="AUC62" s="1"/>
      <c r="AUE62" s="1"/>
      <c r="AUG62" s="1"/>
      <c r="AUI62" s="1"/>
      <c r="AUK62" s="1"/>
      <c r="AUM62" s="1"/>
      <c r="AUO62" s="1"/>
      <c r="AUQ62" s="1"/>
      <c r="AUS62" s="1"/>
      <c r="AUU62" s="1"/>
      <c r="AUW62" s="1"/>
      <c r="AUY62" s="1"/>
      <c r="AVA62" s="1"/>
      <c r="AVC62" s="1"/>
      <c r="AVE62" s="1"/>
      <c r="AVG62" s="1"/>
      <c r="AVI62" s="1"/>
      <c r="AVK62" s="1"/>
      <c r="AVM62" s="1"/>
      <c r="AVO62" s="1"/>
      <c r="AVQ62" s="1"/>
      <c r="AVS62" s="1"/>
      <c r="AVU62" s="1"/>
      <c r="AVW62" s="1"/>
      <c r="AVY62" s="1"/>
      <c r="AWA62" s="1"/>
      <c r="AWC62" s="1"/>
      <c r="AWE62" s="1"/>
      <c r="AWG62" s="1"/>
      <c r="AWI62" s="1"/>
      <c r="AWK62" s="1"/>
      <c r="AWM62" s="1"/>
      <c r="AWO62" s="1"/>
      <c r="AWQ62" s="1"/>
      <c r="AWS62" s="1"/>
      <c r="AWU62" s="1"/>
      <c r="AWW62" s="1"/>
      <c r="AWY62" s="1"/>
      <c r="AXA62" s="1"/>
      <c r="AXC62" s="1"/>
      <c r="AXE62" s="1"/>
      <c r="AXG62" s="1"/>
      <c r="AXI62" s="1"/>
      <c r="AXK62" s="1"/>
      <c r="AXM62" s="1"/>
      <c r="AXO62" s="1"/>
      <c r="AXQ62" s="1"/>
      <c r="AXS62" s="1"/>
      <c r="AXU62" s="1"/>
      <c r="AXW62" s="1"/>
      <c r="AXY62" s="1"/>
      <c r="AYA62" s="1"/>
      <c r="AYC62" s="1"/>
      <c r="AYE62" s="1"/>
      <c r="AYG62" s="1"/>
      <c r="AYI62" s="1"/>
      <c r="AYK62" s="1"/>
      <c r="AYM62" s="1"/>
      <c r="AYO62" s="1"/>
      <c r="AYQ62" s="1"/>
      <c r="AYS62" s="1"/>
      <c r="AYU62" s="1"/>
      <c r="AYW62" s="1"/>
      <c r="AYY62" s="1"/>
      <c r="AZA62" s="1"/>
      <c r="AZC62" s="1"/>
      <c r="AZE62" s="1"/>
      <c r="AZG62" s="1"/>
      <c r="AZI62" s="1"/>
      <c r="AZK62" s="1"/>
      <c r="AZM62" s="1"/>
      <c r="AZO62" s="1"/>
      <c r="AZQ62" s="1"/>
      <c r="AZS62" s="1"/>
      <c r="AZU62" s="1"/>
      <c r="AZW62" s="1"/>
      <c r="AZY62" s="1"/>
      <c r="BAA62" s="1"/>
      <c r="BAC62" s="1"/>
      <c r="BAE62" s="1"/>
      <c r="BAG62" s="1"/>
      <c r="BAI62" s="1"/>
      <c r="BAK62" s="1"/>
      <c r="BAM62" s="1"/>
      <c r="BAO62" s="1"/>
      <c r="BAQ62" s="1"/>
      <c r="BAS62" s="1"/>
      <c r="BAU62" s="1"/>
      <c r="BAW62" s="1"/>
      <c r="BAY62" s="1"/>
      <c r="BBA62" s="1"/>
      <c r="BBC62" s="1"/>
      <c r="BBE62" s="1"/>
      <c r="BBG62" s="1"/>
      <c r="BBI62" s="1"/>
      <c r="BBK62" s="1"/>
      <c r="BBM62" s="1"/>
      <c r="BBO62" s="1"/>
      <c r="BBQ62" s="1"/>
      <c r="BBS62" s="1"/>
      <c r="BBU62" s="1"/>
      <c r="BBW62" s="1"/>
      <c r="BBY62" s="1"/>
      <c r="BCA62" s="1"/>
      <c r="BCC62" s="1"/>
      <c r="BCE62" s="1"/>
      <c r="BCG62" s="1"/>
      <c r="BCI62" s="1"/>
      <c r="BCK62" s="1"/>
      <c r="BCM62" s="1"/>
      <c r="BCO62" s="1"/>
      <c r="BCQ62" s="1"/>
      <c r="BCS62" s="1"/>
      <c r="BCU62" s="1"/>
      <c r="BCW62" s="1"/>
      <c r="BCY62" s="1"/>
      <c r="BDA62" s="1"/>
      <c r="BDC62" s="1"/>
      <c r="BDE62" s="1"/>
      <c r="BDG62" s="1"/>
      <c r="BDI62" s="1"/>
      <c r="BDK62" s="1"/>
      <c r="BDM62" s="1"/>
      <c r="BDO62" s="1"/>
      <c r="BDQ62" s="1"/>
      <c r="BDS62" s="1"/>
      <c r="BDU62" s="1"/>
      <c r="BDW62" s="1"/>
      <c r="BDY62" s="1"/>
      <c r="BEA62" s="1"/>
      <c r="BEC62" s="1"/>
      <c r="BEE62" s="1"/>
      <c r="BEG62" s="1"/>
      <c r="BEI62" s="1"/>
      <c r="BEK62" s="1"/>
      <c r="BEM62" s="1"/>
      <c r="BEO62" s="1"/>
      <c r="BEQ62" s="1"/>
      <c r="BES62" s="1"/>
      <c r="BEU62" s="1"/>
      <c r="BEW62" s="1"/>
      <c r="BEY62" s="1"/>
      <c r="BFA62" s="1"/>
      <c r="BFC62" s="1"/>
      <c r="BFE62" s="1"/>
      <c r="BFG62" s="1"/>
      <c r="BFI62" s="1"/>
      <c r="BFK62" s="1"/>
      <c r="BFM62" s="1"/>
      <c r="BFO62" s="1"/>
      <c r="BFQ62" s="1"/>
      <c r="BFS62" s="1"/>
      <c r="BFU62" s="1"/>
      <c r="BFW62" s="1"/>
      <c r="BFY62" s="1"/>
      <c r="BGA62" s="1"/>
      <c r="BGC62" s="1"/>
      <c r="BGE62" s="1"/>
      <c r="BGG62" s="1"/>
      <c r="BGI62" s="1"/>
      <c r="BGK62" s="1"/>
      <c r="BGM62" s="1"/>
      <c r="BGO62" s="1"/>
      <c r="BGQ62" s="1"/>
      <c r="BGS62" s="1"/>
      <c r="BGU62" s="1"/>
      <c r="BGW62" s="1"/>
      <c r="BGY62" s="1"/>
      <c r="BHA62" s="1"/>
      <c r="BHC62" s="1"/>
      <c r="BHE62" s="1"/>
      <c r="BHG62" s="1"/>
      <c r="BHI62" s="1"/>
      <c r="BHK62" s="1"/>
      <c r="BHM62" s="1"/>
      <c r="BHO62" s="1"/>
      <c r="BHQ62" s="1"/>
      <c r="BHS62" s="1"/>
      <c r="BHU62" s="1"/>
      <c r="BHW62" s="1"/>
      <c r="BHY62" s="1"/>
      <c r="BIA62" s="1"/>
      <c r="BIC62" s="1"/>
      <c r="BIE62" s="1"/>
      <c r="BIG62" s="1"/>
      <c r="BII62" s="1"/>
      <c r="BIK62" s="1"/>
      <c r="BIM62" s="1"/>
      <c r="BIO62" s="1"/>
      <c r="BIQ62" s="1"/>
      <c r="BIS62" s="1"/>
      <c r="BIU62" s="1"/>
      <c r="BIW62" s="1"/>
      <c r="BIY62" s="1"/>
      <c r="BJA62" s="1"/>
      <c r="BJC62" s="1"/>
      <c r="BJE62" s="1"/>
      <c r="BJG62" s="1"/>
      <c r="BJI62" s="1"/>
      <c r="BJK62" s="1"/>
      <c r="BJM62" s="1"/>
      <c r="BJO62" s="1"/>
      <c r="BJQ62" s="1"/>
      <c r="BJS62" s="1"/>
      <c r="BJU62" s="1"/>
      <c r="BJW62" s="1"/>
      <c r="BJY62" s="1"/>
      <c r="BKA62" s="1"/>
      <c r="BKC62" s="1"/>
      <c r="BKE62" s="1"/>
      <c r="BKG62" s="1"/>
      <c r="BKI62" s="1"/>
      <c r="BKK62" s="1"/>
      <c r="BKM62" s="1"/>
      <c r="BKO62" s="1"/>
      <c r="BKQ62" s="1"/>
      <c r="BKS62" s="1"/>
      <c r="BKU62" s="1"/>
      <c r="BKW62" s="1"/>
      <c r="BKY62" s="1"/>
      <c r="BLA62" s="1"/>
      <c r="BLC62" s="1"/>
      <c r="BLE62" s="1"/>
      <c r="BLG62" s="1"/>
      <c r="BLI62" s="1"/>
      <c r="BLK62" s="1"/>
      <c r="BLM62" s="1"/>
      <c r="BLO62" s="1"/>
      <c r="BLQ62" s="1"/>
      <c r="BLS62" s="1"/>
      <c r="BLU62" s="1"/>
      <c r="BLW62" s="1"/>
      <c r="BLY62" s="1"/>
      <c r="BMA62" s="1"/>
      <c r="BMC62" s="1"/>
      <c r="BME62" s="1"/>
      <c r="BMG62" s="1"/>
      <c r="BMI62" s="1"/>
      <c r="BMK62" s="1"/>
      <c r="BMM62" s="1"/>
      <c r="BMO62" s="1"/>
      <c r="BMQ62" s="1"/>
      <c r="BMS62" s="1"/>
      <c r="BMU62" s="1"/>
      <c r="BMW62" s="1"/>
      <c r="BMY62" s="1"/>
      <c r="BNA62" s="1"/>
      <c r="BNC62" s="1"/>
      <c r="BNE62" s="1"/>
      <c r="BNG62" s="1"/>
      <c r="BNI62" s="1"/>
      <c r="BNK62" s="1"/>
      <c r="BNM62" s="1"/>
      <c r="BNO62" s="1"/>
      <c r="BNQ62" s="1"/>
      <c r="BNS62" s="1"/>
      <c r="BNU62" s="1"/>
      <c r="BNW62" s="1"/>
      <c r="BNY62" s="1"/>
      <c r="BOA62" s="1"/>
      <c r="BOC62" s="1"/>
      <c r="BOE62" s="1"/>
      <c r="BOG62" s="1"/>
      <c r="BOI62" s="1"/>
      <c r="BOK62" s="1"/>
      <c r="BOM62" s="1"/>
      <c r="BOO62" s="1"/>
      <c r="BOQ62" s="1"/>
      <c r="BOS62" s="1"/>
      <c r="BOU62" s="1"/>
      <c r="BOW62" s="1"/>
      <c r="BOY62" s="1"/>
      <c r="BPA62" s="1"/>
      <c r="BPC62" s="1"/>
      <c r="BPE62" s="1"/>
      <c r="BPG62" s="1"/>
      <c r="BPI62" s="1"/>
      <c r="BPK62" s="1"/>
      <c r="BPM62" s="1"/>
      <c r="BPO62" s="1"/>
      <c r="BPQ62" s="1"/>
      <c r="BPS62" s="1"/>
      <c r="BPU62" s="1"/>
      <c r="BPW62" s="1"/>
      <c r="BPY62" s="1"/>
      <c r="BQA62" s="1"/>
      <c r="BQC62" s="1"/>
      <c r="BQE62" s="1"/>
      <c r="BQG62" s="1"/>
      <c r="BQI62" s="1"/>
      <c r="BQK62" s="1"/>
      <c r="BQM62" s="1"/>
      <c r="BQO62" s="1"/>
      <c r="BQQ62" s="1"/>
      <c r="BQS62" s="1"/>
      <c r="BQU62" s="1"/>
      <c r="BQW62" s="1"/>
      <c r="BQY62" s="1"/>
      <c r="BRA62" s="1"/>
      <c r="BRC62" s="1"/>
      <c r="BRE62" s="1"/>
      <c r="BRG62" s="1"/>
      <c r="BRI62" s="1"/>
      <c r="BRK62" s="1"/>
      <c r="BRM62" s="1"/>
      <c r="BRO62" s="1"/>
      <c r="BRQ62" s="1"/>
      <c r="BRS62" s="1"/>
      <c r="BRU62" s="1"/>
      <c r="BRW62" s="1"/>
      <c r="BRY62" s="1"/>
      <c r="BSA62" s="1"/>
      <c r="BSC62" s="1"/>
      <c r="BSE62" s="1"/>
      <c r="BSG62" s="1"/>
      <c r="BSI62" s="1"/>
      <c r="BSK62" s="1"/>
      <c r="BSM62" s="1"/>
      <c r="BSO62" s="1"/>
      <c r="BSQ62" s="1"/>
      <c r="BSS62" s="1"/>
      <c r="BSU62" s="1"/>
      <c r="BSW62" s="1"/>
      <c r="BSY62" s="1"/>
      <c r="BTA62" s="1"/>
      <c r="BTC62" s="1"/>
      <c r="BTE62" s="1"/>
      <c r="BTG62" s="1"/>
      <c r="BTI62" s="1"/>
      <c r="BTK62" s="1"/>
      <c r="BTM62" s="1"/>
      <c r="BTO62" s="1"/>
      <c r="BTQ62" s="1"/>
      <c r="BTS62" s="1"/>
      <c r="BTU62" s="1"/>
      <c r="BTW62" s="1"/>
      <c r="BTY62" s="1"/>
      <c r="BUA62" s="1"/>
      <c r="BUC62" s="1"/>
      <c r="BUE62" s="1"/>
      <c r="BUG62" s="1"/>
      <c r="BUI62" s="1"/>
      <c r="BUK62" s="1"/>
      <c r="BUM62" s="1"/>
      <c r="BUO62" s="1"/>
      <c r="BUQ62" s="1"/>
      <c r="BUS62" s="1"/>
      <c r="BUU62" s="1"/>
      <c r="BUW62" s="1"/>
      <c r="BUY62" s="1"/>
      <c r="BVA62" s="1"/>
      <c r="BVC62" s="1"/>
      <c r="BVE62" s="1"/>
      <c r="BVG62" s="1"/>
      <c r="BVI62" s="1"/>
      <c r="BVK62" s="1"/>
      <c r="BVM62" s="1"/>
      <c r="BVO62" s="1"/>
      <c r="BVQ62" s="1"/>
      <c r="BVS62" s="1"/>
      <c r="BVU62" s="1"/>
      <c r="BVW62" s="1"/>
      <c r="BVY62" s="1"/>
      <c r="BWA62" s="1"/>
      <c r="BWC62" s="1"/>
      <c r="BWE62" s="1"/>
      <c r="BWG62" s="1"/>
      <c r="BWI62" s="1"/>
      <c r="BWK62" s="1"/>
      <c r="BWM62" s="1"/>
      <c r="BWO62" s="1"/>
      <c r="BWQ62" s="1"/>
      <c r="BWS62" s="1"/>
      <c r="BWU62" s="1"/>
      <c r="BWW62" s="1"/>
      <c r="BWY62" s="1"/>
      <c r="BXA62" s="1"/>
      <c r="BXC62" s="1"/>
      <c r="BXE62" s="1"/>
      <c r="BXG62" s="1"/>
      <c r="BXI62" s="1"/>
      <c r="BXK62" s="1"/>
      <c r="BXM62" s="1"/>
      <c r="BXO62" s="1"/>
      <c r="BXQ62" s="1"/>
      <c r="BXS62" s="1"/>
      <c r="BXU62" s="1"/>
      <c r="BXW62" s="1"/>
      <c r="BXY62" s="1"/>
      <c r="BYA62" s="1"/>
      <c r="BYC62" s="1"/>
      <c r="BYE62" s="1"/>
      <c r="BYG62" s="1"/>
      <c r="BYI62" s="1"/>
      <c r="BYK62" s="1"/>
      <c r="BYM62" s="1"/>
      <c r="BYO62" s="1"/>
      <c r="BYQ62" s="1"/>
      <c r="BYS62" s="1"/>
      <c r="BYU62" s="1"/>
      <c r="BYW62" s="1"/>
      <c r="BYY62" s="1"/>
      <c r="BZA62" s="1"/>
      <c r="BZC62" s="1"/>
      <c r="BZE62" s="1"/>
      <c r="BZG62" s="1"/>
      <c r="BZI62" s="1"/>
      <c r="BZK62" s="1"/>
      <c r="BZM62" s="1"/>
      <c r="BZO62" s="1"/>
      <c r="BZQ62" s="1"/>
      <c r="BZS62" s="1"/>
      <c r="BZU62" s="1"/>
      <c r="BZW62" s="1"/>
      <c r="BZY62" s="1"/>
      <c r="CAA62" s="1"/>
      <c r="CAC62" s="1"/>
      <c r="CAE62" s="1"/>
      <c r="CAG62" s="1"/>
      <c r="CAI62" s="1"/>
      <c r="CAK62" s="1"/>
      <c r="CAM62" s="1"/>
      <c r="CAO62" s="1"/>
      <c r="CAQ62" s="1"/>
      <c r="CAS62" s="1"/>
      <c r="CAU62" s="1"/>
      <c r="CAW62" s="1"/>
      <c r="CAY62" s="1"/>
      <c r="CBA62" s="1"/>
      <c r="CBC62" s="1"/>
      <c r="CBE62" s="1"/>
      <c r="CBG62" s="1"/>
      <c r="CBI62" s="1"/>
      <c r="CBK62" s="1"/>
      <c r="CBM62" s="1"/>
      <c r="CBO62" s="1"/>
      <c r="CBQ62" s="1"/>
      <c r="CBS62" s="1"/>
      <c r="CBU62" s="1"/>
      <c r="CBW62" s="1"/>
      <c r="CBY62" s="1"/>
      <c r="CCA62" s="1"/>
      <c r="CCC62" s="1"/>
      <c r="CCE62" s="1"/>
      <c r="CCG62" s="1"/>
      <c r="CCI62" s="1"/>
      <c r="CCK62" s="1"/>
      <c r="CCM62" s="1"/>
      <c r="CCO62" s="1"/>
      <c r="CCQ62" s="1"/>
      <c r="CCS62" s="1"/>
      <c r="CCU62" s="1"/>
      <c r="CCW62" s="1"/>
      <c r="CCY62" s="1"/>
      <c r="CDA62" s="1"/>
      <c r="CDC62" s="1"/>
      <c r="CDE62" s="1"/>
      <c r="CDG62" s="1"/>
      <c r="CDI62" s="1"/>
      <c r="CDK62" s="1"/>
      <c r="CDM62" s="1"/>
      <c r="CDO62" s="1"/>
      <c r="CDQ62" s="1"/>
      <c r="CDS62" s="1"/>
      <c r="CDU62" s="1"/>
      <c r="CDW62" s="1"/>
      <c r="CDY62" s="1"/>
      <c r="CEA62" s="1"/>
      <c r="CEC62" s="1"/>
      <c r="CEE62" s="1"/>
      <c r="CEG62" s="1"/>
      <c r="CEI62" s="1"/>
      <c r="CEK62" s="1"/>
      <c r="CEM62" s="1"/>
      <c r="CEO62" s="1"/>
      <c r="CEQ62" s="1"/>
      <c r="CES62" s="1"/>
      <c r="CEU62" s="1"/>
      <c r="CEW62" s="1"/>
      <c r="CEY62" s="1"/>
      <c r="CFA62" s="1"/>
      <c r="CFC62" s="1"/>
      <c r="CFE62" s="1"/>
      <c r="CFG62" s="1"/>
      <c r="CFI62" s="1"/>
      <c r="CFK62" s="1"/>
      <c r="CFM62" s="1"/>
      <c r="CFO62" s="1"/>
      <c r="CFQ62" s="1"/>
      <c r="CFS62" s="1"/>
      <c r="CFU62" s="1"/>
      <c r="CFW62" s="1"/>
      <c r="CFY62" s="1"/>
      <c r="CGA62" s="1"/>
      <c r="CGC62" s="1"/>
      <c r="CGE62" s="1"/>
      <c r="CGG62" s="1"/>
      <c r="CGI62" s="1"/>
      <c r="CGK62" s="1"/>
      <c r="CGM62" s="1"/>
      <c r="CGO62" s="1"/>
      <c r="CGQ62" s="1"/>
      <c r="CGS62" s="1"/>
      <c r="CGU62" s="1"/>
      <c r="CGW62" s="1"/>
      <c r="CGY62" s="1"/>
      <c r="CHA62" s="1"/>
      <c r="CHC62" s="1"/>
      <c r="CHE62" s="1"/>
      <c r="CHG62" s="1"/>
      <c r="CHI62" s="1"/>
      <c r="CHK62" s="1"/>
      <c r="CHM62" s="1"/>
      <c r="CHO62" s="1"/>
      <c r="CHQ62" s="1"/>
      <c r="CHS62" s="1"/>
      <c r="CHU62" s="1"/>
      <c r="CHW62" s="1"/>
      <c r="CHY62" s="1"/>
      <c r="CIA62" s="1"/>
      <c r="CIC62" s="1"/>
      <c r="CIE62" s="1"/>
      <c r="CIG62" s="1"/>
      <c r="CII62" s="1"/>
      <c r="CIK62" s="1"/>
      <c r="CIM62" s="1"/>
      <c r="CIO62" s="1"/>
      <c r="CIQ62" s="1"/>
      <c r="CIS62" s="1"/>
      <c r="CIU62" s="1"/>
      <c r="CIW62" s="1"/>
      <c r="CIY62" s="1"/>
      <c r="CJA62" s="1"/>
      <c r="CJC62" s="1"/>
      <c r="CJE62" s="1"/>
      <c r="CJG62" s="1"/>
      <c r="CJI62" s="1"/>
      <c r="CJK62" s="1"/>
      <c r="CJM62" s="1"/>
      <c r="CJO62" s="1"/>
      <c r="CJQ62" s="1"/>
      <c r="CJS62" s="1"/>
      <c r="CJU62" s="1"/>
      <c r="CJW62" s="1"/>
      <c r="CJY62" s="1"/>
      <c r="CKA62" s="1"/>
      <c r="CKC62" s="1"/>
      <c r="CKE62" s="1"/>
      <c r="CKG62" s="1"/>
      <c r="CKI62" s="1"/>
      <c r="CKK62" s="1"/>
      <c r="CKM62" s="1"/>
      <c r="CKO62" s="1"/>
      <c r="CKQ62" s="1"/>
      <c r="CKS62" s="1"/>
      <c r="CKU62" s="1"/>
      <c r="CKW62" s="1"/>
      <c r="CKY62" s="1"/>
      <c r="CLA62" s="1"/>
      <c r="CLC62" s="1"/>
      <c r="CLE62" s="1"/>
      <c r="CLG62" s="1"/>
      <c r="CLI62" s="1"/>
      <c r="CLK62" s="1"/>
      <c r="CLM62" s="1"/>
      <c r="CLO62" s="1"/>
      <c r="CLQ62" s="1"/>
      <c r="CLS62" s="1"/>
      <c r="CLU62" s="1"/>
      <c r="CLW62" s="1"/>
      <c r="CLY62" s="1"/>
      <c r="CMA62" s="1"/>
      <c r="CMC62" s="1"/>
      <c r="CME62" s="1"/>
      <c r="CMG62" s="1"/>
      <c r="CMI62" s="1"/>
      <c r="CMK62" s="1"/>
      <c r="CMM62" s="1"/>
      <c r="CMO62" s="1"/>
      <c r="CMQ62" s="1"/>
      <c r="CMS62" s="1"/>
      <c r="CMU62" s="1"/>
      <c r="CMW62" s="1"/>
      <c r="CMY62" s="1"/>
      <c r="CNA62" s="1"/>
      <c r="CNC62" s="1"/>
      <c r="CNE62" s="1"/>
      <c r="CNG62" s="1"/>
      <c r="CNI62" s="1"/>
      <c r="CNK62" s="1"/>
      <c r="CNM62" s="1"/>
      <c r="CNO62" s="1"/>
      <c r="CNQ62" s="1"/>
      <c r="CNS62" s="1"/>
      <c r="CNU62" s="1"/>
      <c r="CNW62" s="1"/>
      <c r="CNY62" s="1"/>
      <c r="COA62" s="1"/>
      <c r="COC62" s="1"/>
      <c r="COE62" s="1"/>
      <c r="COG62" s="1"/>
      <c r="COI62" s="1"/>
      <c r="COK62" s="1"/>
      <c r="COM62" s="1"/>
      <c r="COO62" s="1"/>
      <c r="COQ62" s="1"/>
      <c r="COS62" s="1"/>
      <c r="COU62" s="1"/>
      <c r="COW62" s="1"/>
      <c r="COY62" s="1"/>
      <c r="CPA62" s="1"/>
      <c r="CPC62" s="1"/>
      <c r="CPE62" s="1"/>
      <c r="CPG62" s="1"/>
      <c r="CPI62" s="1"/>
      <c r="CPK62" s="1"/>
      <c r="CPM62" s="1"/>
      <c r="CPO62" s="1"/>
      <c r="CPQ62" s="1"/>
      <c r="CPS62" s="1"/>
      <c r="CPU62" s="1"/>
      <c r="CPW62" s="1"/>
      <c r="CPY62" s="1"/>
      <c r="CQA62" s="1"/>
      <c r="CQC62" s="1"/>
      <c r="CQE62" s="1"/>
      <c r="CQG62" s="1"/>
      <c r="CQI62" s="1"/>
      <c r="CQK62" s="1"/>
      <c r="CQM62" s="1"/>
      <c r="CQO62" s="1"/>
      <c r="CQQ62" s="1"/>
      <c r="CQS62" s="1"/>
      <c r="CQU62" s="1"/>
      <c r="CQW62" s="1"/>
      <c r="CQY62" s="1"/>
      <c r="CRA62" s="1"/>
      <c r="CRC62" s="1"/>
      <c r="CRE62" s="1"/>
      <c r="CRG62" s="1"/>
      <c r="CRI62" s="1"/>
      <c r="CRK62" s="1"/>
      <c r="CRM62" s="1"/>
      <c r="CRO62" s="1"/>
      <c r="CRQ62" s="1"/>
      <c r="CRS62" s="1"/>
      <c r="CRU62" s="1"/>
      <c r="CRW62" s="1"/>
      <c r="CRY62" s="1"/>
      <c r="CSA62" s="1"/>
      <c r="CSC62" s="1"/>
      <c r="CSE62" s="1"/>
      <c r="CSG62" s="1"/>
      <c r="CSI62" s="1"/>
      <c r="CSK62" s="1"/>
      <c r="CSM62" s="1"/>
      <c r="CSO62" s="1"/>
      <c r="CSQ62" s="1"/>
      <c r="CSS62" s="1"/>
      <c r="CSU62" s="1"/>
      <c r="CSW62" s="1"/>
      <c r="CSY62" s="1"/>
      <c r="CTA62" s="1"/>
      <c r="CTC62" s="1"/>
      <c r="CTE62" s="1"/>
      <c r="CTG62" s="1"/>
      <c r="CTI62" s="1"/>
      <c r="CTK62" s="1"/>
      <c r="CTM62" s="1"/>
      <c r="CTO62" s="1"/>
      <c r="CTQ62" s="1"/>
      <c r="CTS62" s="1"/>
      <c r="CTU62" s="1"/>
      <c r="CTW62" s="1"/>
      <c r="CTY62" s="1"/>
      <c r="CUA62" s="1"/>
      <c r="CUC62" s="1"/>
      <c r="CUE62" s="1"/>
      <c r="CUG62" s="1"/>
      <c r="CUI62" s="1"/>
      <c r="CUK62" s="1"/>
      <c r="CUM62" s="1"/>
      <c r="CUO62" s="1"/>
      <c r="CUQ62" s="1"/>
      <c r="CUS62" s="1"/>
      <c r="CUU62" s="1"/>
      <c r="CUW62" s="1"/>
      <c r="CUY62" s="1"/>
      <c r="CVA62" s="1"/>
      <c r="CVC62" s="1"/>
      <c r="CVE62" s="1"/>
      <c r="CVG62" s="1"/>
      <c r="CVI62" s="1"/>
      <c r="CVK62" s="1"/>
      <c r="CVM62" s="1"/>
      <c r="CVO62" s="1"/>
      <c r="CVQ62" s="1"/>
      <c r="CVS62" s="1"/>
      <c r="CVU62" s="1"/>
      <c r="CVW62" s="1"/>
      <c r="CVY62" s="1"/>
      <c r="CWA62" s="1"/>
      <c r="CWC62" s="1"/>
      <c r="CWE62" s="1"/>
      <c r="CWG62" s="1"/>
      <c r="CWI62" s="1"/>
      <c r="CWK62" s="1"/>
      <c r="CWM62" s="1"/>
      <c r="CWO62" s="1"/>
      <c r="CWQ62" s="1"/>
      <c r="CWS62" s="1"/>
      <c r="CWU62" s="1"/>
      <c r="CWW62" s="1"/>
      <c r="CWY62" s="1"/>
      <c r="CXA62" s="1"/>
      <c r="CXC62" s="1"/>
      <c r="CXE62" s="1"/>
      <c r="CXG62" s="1"/>
      <c r="CXI62" s="1"/>
      <c r="CXK62" s="1"/>
      <c r="CXM62" s="1"/>
      <c r="CXO62" s="1"/>
      <c r="CXQ62" s="1"/>
      <c r="CXS62" s="1"/>
      <c r="CXU62" s="1"/>
      <c r="CXW62" s="1"/>
      <c r="CXY62" s="1"/>
      <c r="CYA62" s="1"/>
      <c r="CYC62" s="1"/>
      <c r="CYE62" s="1"/>
      <c r="CYG62" s="1"/>
      <c r="CYI62" s="1"/>
      <c r="CYK62" s="1"/>
      <c r="CYM62" s="1"/>
      <c r="CYO62" s="1"/>
      <c r="CYQ62" s="1"/>
      <c r="CYS62" s="1"/>
      <c r="CYU62" s="1"/>
      <c r="CYW62" s="1"/>
      <c r="CYY62" s="1"/>
      <c r="CZA62" s="1"/>
      <c r="CZC62" s="1"/>
      <c r="CZE62" s="1"/>
      <c r="CZG62" s="1"/>
      <c r="CZI62" s="1"/>
      <c r="CZK62" s="1"/>
      <c r="CZM62" s="1"/>
      <c r="CZO62" s="1"/>
      <c r="CZQ62" s="1"/>
      <c r="CZS62" s="1"/>
      <c r="CZU62" s="1"/>
      <c r="CZW62" s="1"/>
      <c r="CZY62" s="1"/>
      <c r="DAA62" s="1"/>
      <c r="DAC62" s="1"/>
      <c r="DAE62" s="1"/>
      <c r="DAG62" s="1"/>
      <c r="DAI62" s="1"/>
      <c r="DAK62" s="1"/>
      <c r="DAM62" s="1"/>
      <c r="DAO62" s="1"/>
      <c r="DAQ62" s="1"/>
      <c r="DAS62" s="1"/>
      <c r="DAU62" s="1"/>
      <c r="DAW62" s="1"/>
      <c r="DAY62" s="1"/>
      <c r="DBA62" s="1"/>
      <c r="DBC62" s="1"/>
      <c r="DBE62" s="1"/>
      <c r="DBG62" s="1"/>
      <c r="DBI62" s="1"/>
      <c r="DBK62" s="1"/>
      <c r="DBM62" s="1"/>
      <c r="DBO62" s="1"/>
      <c r="DBQ62" s="1"/>
      <c r="DBS62" s="1"/>
      <c r="DBU62" s="1"/>
      <c r="DBW62" s="1"/>
      <c r="DBY62" s="1"/>
      <c r="DCA62" s="1"/>
      <c r="DCC62" s="1"/>
      <c r="DCE62" s="1"/>
      <c r="DCG62" s="1"/>
      <c r="DCI62" s="1"/>
      <c r="DCK62" s="1"/>
      <c r="DCM62" s="1"/>
      <c r="DCO62" s="1"/>
      <c r="DCQ62" s="1"/>
      <c r="DCS62" s="1"/>
      <c r="DCU62" s="1"/>
      <c r="DCW62" s="1"/>
      <c r="DCY62" s="1"/>
      <c r="DDA62" s="1"/>
      <c r="DDC62" s="1"/>
      <c r="DDE62" s="1"/>
      <c r="DDG62" s="1"/>
      <c r="DDI62" s="1"/>
      <c r="DDK62" s="1"/>
      <c r="DDM62" s="1"/>
      <c r="DDO62" s="1"/>
      <c r="DDQ62" s="1"/>
      <c r="DDS62" s="1"/>
      <c r="DDU62" s="1"/>
      <c r="DDW62" s="1"/>
      <c r="DDY62" s="1"/>
      <c r="DEA62" s="1"/>
      <c r="DEC62" s="1"/>
      <c r="DEE62" s="1"/>
      <c r="DEG62" s="1"/>
      <c r="DEI62" s="1"/>
      <c r="DEK62" s="1"/>
      <c r="DEM62" s="1"/>
      <c r="DEO62" s="1"/>
      <c r="DEQ62" s="1"/>
      <c r="DES62" s="1"/>
      <c r="DEU62" s="1"/>
      <c r="DEW62" s="1"/>
      <c r="DEY62" s="1"/>
      <c r="DFA62" s="1"/>
      <c r="DFC62" s="1"/>
      <c r="DFE62" s="1"/>
      <c r="DFG62" s="1"/>
      <c r="DFI62" s="1"/>
      <c r="DFK62" s="1"/>
      <c r="DFM62" s="1"/>
      <c r="DFO62" s="1"/>
      <c r="DFQ62" s="1"/>
      <c r="DFS62" s="1"/>
      <c r="DFU62" s="1"/>
      <c r="DFW62" s="1"/>
      <c r="DFY62" s="1"/>
      <c r="DGA62" s="1"/>
      <c r="DGC62" s="1"/>
      <c r="DGE62" s="1"/>
      <c r="DGG62" s="1"/>
      <c r="DGI62" s="1"/>
      <c r="DGK62" s="1"/>
      <c r="DGM62" s="1"/>
      <c r="DGO62" s="1"/>
      <c r="DGQ62" s="1"/>
      <c r="DGS62" s="1"/>
      <c r="DGU62" s="1"/>
      <c r="DGW62" s="1"/>
      <c r="DGY62" s="1"/>
      <c r="DHA62" s="1"/>
      <c r="DHC62" s="1"/>
      <c r="DHE62" s="1"/>
      <c r="DHG62" s="1"/>
      <c r="DHI62" s="1"/>
      <c r="DHK62" s="1"/>
      <c r="DHM62" s="1"/>
      <c r="DHO62" s="1"/>
      <c r="DHQ62" s="1"/>
      <c r="DHS62" s="1"/>
      <c r="DHU62" s="1"/>
      <c r="DHW62" s="1"/>
      <c r="DHY62" s="1"/>
      <c r="DIA62" s="1"/>
      <c r="DIC62" s="1"/>
      <c r="DIE62" s="1"/>
      <c r="DIG62" s="1"/>
      <c r="DII62" s="1"/>
      <c r="DIK62" s="1"/>
      <c r="DIM62" s="1"/>
      <c r="DIO62" s="1"/>
      <c r="DIQ62" s="1"/>
      <c r="DIS62" s="1"/>
      <c r="DIU62" s="1"/>
      <c r="DIW62" s="1"/>
      <c r="DIY62" s="1"/>
      <c r="DJA62" s="1"/>
      <c r="DJC62" s="1"/>
      <c r="DJE62" s="1"/>
      <c r="DJG62" s="1"/>
      <c r="DJI62" s="1"/>
      <c r="DJK62" s="1"/>
      <c r="DJM62" s="1"/>
      <c r="DJO62" s="1"/>
      <c r="DJQ62" s="1"/>
      <c r="DJS62" s="1"/>
      <c r="DJU62" s="1"/>
      <c r="DJW62" s="1"/>
      <c r="DJY62" s="1"/>
      <c r="DKA62" s="1"/>
      <c r="DKC62" s="1"/>
      <c r="DKE62" s="1"/>
      <c r="DKG62" s="1"/>
      <c r="DKI62" s="1"/>
      <c r="DKK62" s="1"/>
      <c r="DKM62" s="1"/>
      <c r="DKO62" s="1"/>
      <c r="DKQ62" s="1"/>
      <c r="DKS62" s="1"/>
      <c r="DKU62" s="1"/>
      <c r="DKW62" s="1"/>
      <c r="DKY62" s="1"/>
      <c r="DLA62" s="1"/>
      <c r="DLC62" s="1"/>
      <c r="DLE62" s="1"/>
      <c r="DLG62" s="1"/>
      <c r="DLI62" s="1"/>
      <c r="DLK62" s="1"/>
      <c r="DLM62" s="1"/>
      <c r="DLO62" s="1"/>
      <c r="DLQ62" s="1"/>
      <c r="DLS62" s="1"/>
      <c r="DLU62" s="1"/>
      <c r="DLW62" s="1"/>
      <c r="DLY62" s="1"/>
      <c r="DMA62" s="1"/>
      <c r="DMC62" s="1"/>
      <c r="DME62" s="1"/>
      <c r="DMG62" s="1"/>
      <c r="DMI62" s="1"/>
      <c r="DMK62" s="1"/>
      <c r="DMM62" s="1"/>
      <c r="DMO62" s="1"/>
      <c r="DMQ62" s="1"/>
      <c r="DMS62" s="1"/>
      <c r="DMU62" s="1"/>
      <c r="DMW62" s="1"/>
      <c r="DMY62" s="1"/>
      <c r="DNA62" s="1"/>
      <c r="DNC62" s="1"/>
      <c r="DNE62" s="1"/>
      <c r="DNG62" s="1"/>
      <c r="DNI62" s="1"/>
      <c r="DNK62" s="1"/>
      <c r="DNM62" s="1"/>
      <c r="DNO62" s="1"/>
      <c r="DNQ62" s="1"/>
      <c r="DNS62" s="1"/>
      <c r="DNU62" s="1"/>
      <c r="DNW62" s="1"/>
      <c r="DNY62" s="1"/>
      <c r="DOA62" s="1"/>
      <c r="DOC62" s="1"/>
      <c r="DOE62" s="1"/>
      <c r="DOG62" s="1"/>
      <c r="DOI62" s="1"/>
      <c r="DOK62" s="1"/>
      <c r="DOM62" s="1"/>
      <c r="DOO62" s="1"/>
      <c r="DOQ62" s="1"/>
      <c r="DOS62" s="1"/>
      <c r="DOU62" s="1"/>
      <c r="DOW62" s="1"/>
      <c r="DOY62" s="1"/>
      <c r="DPA62" s="1"/>
      <c r="DPC62" s="1"/>
      <c r="DPE62" s="1"/>
      <c r="DPG62" s="1"/>
      <c r="DPI62" s="1"/>
      <c r="DPK62" s="1"/>
      <c r="DPM62" s="1"/>
      <c r="DPO62" s="1"/>
      <c r="DPQ62" s="1"/>
      <c r="DPS62" s="1"/>
      <c r="DPU62" s="1"/>
      <c r="DPW62" s="1"/>
      <c r="DPY62" s="1"/>
      <c r="DQA62" s="1"/>
      <c r="DQC62" s="1"/>
      <c r="DQE62" s="1"/>
      <c r="DQG62" s="1"/>
      <c r="DQI62" s="1"/>
      <c r="DQK62" s="1"/>
      <c r="DQM62" s="1"/>
      <c r="DQO62" s="1"/>
      <c r="DQQ62" s="1"/>
      <c r="DQS62" s="1"/>
      <c r="DQU62" s="1"/>
      <c r="DQW62" s="1"/>
      <c r="DQY62" s="1"/>
      <c r="DRA62" s="1"/>
      <c r="DRC62" s="1"/>
      <c r="DRE62" s="1"/>
      <c r="DRG62" s="1"/>
      <c r="DRI62" s="1"/>
      <c r="DRK62" s="1"/>
      <c r="DRM62" s="1"/>
      <c r="DRO62" s="1"/>
      <c r="DRQ62" s="1"/>
      <c r="DRS62" s="1"/>
      <c r="DRU62" s="1"/>
      <c r="DRW62" s="1"/>
      <c r="DRY62" s="1"/>
      <c r="DSA62" s="1"/>
      <c r="DSC62" s="1"/>
      <c r="DSE62" s="1"/>
      <c r="DSG62" s="1"/>
      <c r="DSI62" s="1"/>
      <c r="DSK62" s="1"/>
      <c r="DSM62" s="1"/>
      <c r="DSO62" s="1"/>
      <c r="DSQ62" s="1"/>
      <c r="DSS62" s="1"/>
      <c r="DSU62" s="1"/>
      <c r="DSW62" s="1"/>
      <c r="DSY62" s="1"/>
      <c r="DTA62" s="1"/>
      <c r="DTC62" s="1"/>
      <c r="DTE62" s="1"/>
      <c r="DTG62" s="1"/>
      <c r="DTI62" s="1"/>
      <c r="DTK62" s="1"/>
      <c r="DTM62" s="1"/>
      <c r="DTO62" s="1"/>
      <c r="DTQ62" s="1"/>
      <c r="DTS62" s="1"/>
      <c r="DTU62" s="1"/>
      <c r="DTW62" s="1"/>
      <c r="DTY62" s="1"/>
      <c r="DUA62" s="1"/>
      <c r="DUC62" s="1"/>
      <c r="DUE62" s="1"/>
      <c r="DUG62" s="1"/>
      <c r="DUI62" s="1"/>
      <c r="DUK62" s="1"/>
      <c r="DUM62" s="1"/>
      <c r="DUO62" s="1"/>
      <c r="DUQ62" s="1"/>
      <c r="DUS62" s="1"/>
      <c r="DUU62" s="1"/>
      <c r="DUW62" s="1"/>
      <c r="DUY62" s="1"/>
      <c r="DVA62" s="1"/>
      <c r="DVC62" s="1"/>
      <c r="DVE62" s="1"/>
      <c r="DVG62" s="1"/>
      <c r="DVI62" s="1"/>
      <c r="DVK62" s="1"/>
      <c r="DVM62" s="1"/>
      <c r="DVO62" s="1"/>
      <c r="DVQ62" s="1"/>
      <c r="DVS62" s="1"/>
      <c r="DVU62" s="1"/>
      <c r="DVW62" s="1"/>
      <c r="DVY62" s="1"/>
      <c r="DWA62" s="1"/>
      <c r="DWC62" s="1"/>
      <c r="DWE62" s="1"/>
      <c r="DWG62" s="1"/>
      <c r="DWI62" s="1"/>
      <c r="DWK62" s="1"/>
      <c r="DWM62" s="1"/>
      <c r="DWO62" s="1"/>
      <c r="DWQ62" s="1"/>
      <c r="DWS62" s="1"/>
      <c r="DWU62" s="1"/>
      <c r="DWW62" s="1"/>
      <c r="DWY62" s="1"/>
      <c r="DXA62" s="1"/>
      <c r="DXC62" s="1"/>
      <c r="DXE62" s="1"/>
      <c r="DXG62" s="1"/>
      <c r="DXI62" s="1"/>
      <c r="DXK62" s="1"/>
      <c r="DXM62" s="1"/>
      <c r="DXO62" s="1"/>
      <c r="DXQ62" s="1"/>
      <c r="DXS62" s="1"/>
      <c r="DXU62" s="1"/>
      <c r="DXW62" s="1"/>
      <c r="DXY62" s="1"/>
      <c r="DYA62" s="1"/>
      <c r="DYC62" s="1"/>
      <c r="DYE62" s="1"/>
      <c r="DYG62" s="1"/>
      <c r="DYI62" s="1"/>
      <c r="DYK62" s="1"/>
      <c r="DYM62" s="1"/>
      <c r="DYO62" s="1"/>
      <c r="DYQ62" s="1"/>
      <c r="DYS62" s="1"/>
      <c r="DYU62" s="1"/>
      <c r="DYW62" s="1"/>
      <c r="DYY62" s="1"/>
      <c r="DZA62" s="1"/>
      <c r="DZC62" s="1"/>
      <c r="DZE62" s="1"/>
      <c r="DZG62" s="1"/>
      <c r="DZI62" s="1"/>
      <c r="DZK62" s="1"/>
      <c r="DZM62" s="1"/>
      <c r="DZO62" s="1"/>
      <c r="DZQ62" s="1"/>
      <c r="DZS62" s="1"/>
      <c r="DZU62" s="1"/>
      <c r="DZW62" s="1"/>
      <c r="DZY62" s="1"/>
      <c r="EAA62" s="1"/>
      <c r="EAC62" s="1"/>
      <c r="EAE62" s="1"/>
      <c r="EAG62" s="1"/>
      <c r="EAI62" s="1"/>
      <c r="EAK62" s="1"/>
      <c r="EAM62" s="1"/>
      <c r="EAO62" s="1"/>
      <c r="EAQ62" s="1"/>
      <c r="EAS62" s="1"/>
      <c r="EAU62" s="1"/>
      <c r="EAW62" s="1"/>
      <c r="EAY62" s="1"/>
      <c r="EBA62" s="1"/>
      <c r="EBC62" s="1"/>
      <c r="EBE62" s="1"/>
      <c r="EBG62" s="1"/>
      <c r="EBI62" s="1"/>
      <c r="EBK62" s="1"/>
      <c r="EBM62" s="1"/>
      <c r="EBO62" s="1"/>
      <c r="EBQ62" s="1"/>
      <c r="EBS62" s="1"/>
      <c r="EBU62" s="1"/>
      <c r="EBW62" s="1"/>
      <c r="EBY62" s="1"/>
      <c r="ECA62" s="1"/>
      <c r="ECC62" s="1"/>
      <c r="ECE62" s="1"/>
      <c r="ECG62" s="1"/>
      <c r="ECI62" s="1"/>
      <c r="ECK62" s="1"/>
      <c r="ECM62" s="1"/>
      <c r="ECO62" s="1"/>
      <c r="ECQ62" s="1"/>
      <c r="ECS62" s="1"/>
      <c r="ECU62" s="1"/>
      <c r="ECW62" s="1"/>
      <c r="ECY62" s="1"/>
      <c r="EDA62" s="1"/>
      <c r="EDC62" s="1"/>
      <c r="EDE62" s="1"/>
      <c r="EDG62" s="1"/>
      <c r="EDI62" s="1"/>
      <c r="EDK62" s="1"/>
      <c r="EDM62" s="1"/>
      <c r="EDO62" s="1"/>
      <c r="EDQ62" s="1"/>
      <c r="EDS62" s="1"/>
      <c r="EDU62" s="1"/>
      <c r="EDW62" s="1"/>
      <c r="EDY62" s="1"/>
      <c r="EEA62" s="1"/>
      <c r="EEC62" s="1"/>
      <c r="EEE62" s="1"/>
      <c r="EEG62" s="1"/>
      <c r="EEI62" s="1"/>
      <c r="EEK62" s="1"/>
      <c r="EEM62" s="1"/>
      <c r="EEO62" s="1"/>
      <c r="EEQ62" s="1"/>
      <c r="EES62" s="1"/>
      <c r="EEU62" s="1"/>
      <c r="EEW62" s="1"/>
      <c r="EEY62" s="1"/>
      <c r="EFA62" s="1"/>
      <c r="EFC62" s="1"/>
      <c r="EFE62" s="1"/>
      <c r="EFG62" s="1"/>
      <c r="EFI62" s="1"/>
      <c r="EFK62" s="1"/>
      <c r="EFM62" s="1"/>
      <c r="EFO62" s="1"/>
      <c r="EFQ62" s="1"/>
      <c r="EFS62" s="1"/>
      <c r="EFU62" s="1"/>
      <c r="EFW62" s="1"/>
      <c r="EFY62" s="1"/>
      <c r="EGA62" s="1"/>
      <c r="EGC62" s="1"/>
      <c r="EGE62" s="1"/>
      <c r="EGG62" s="1"/>
      <c r="EGI62" s="1"/>
      <c r="EGK62" s="1"/>
      <c r="EGM62" s="1"/>
      <c r="EGO62" s="1"/>
      <c r="EGQ62" s="1"/>
      <c r="EGS62" s="1"/>
      <c r="EGU62" s="1"/>
      <c r="EGW62" s="1"/>
      <c r="EGY62" s="1"/>
      <c r="EHA62" s="1"/>
      <c r="EHC62" s="1"/>
      <c r="EHE62" s="1"/>
      <c r="EHG62" s="1"/>
      <c r="EHI62" s="1"/>
      <c r="EHK62" s="1"/>
      <c r="EHM62" s="1"/>
      <c r="EHO62" s="1"/>
      <c r="EHQ62" s="1"/>
      <c r="EHS62" s="1"/>
      <c r="EHU62" s="1"/>
      <c r="EHW62" s="1"/>
      <c r="EHY62" s="1"/>
      <c r="EIA62" s="1"/>
      <c r="EIC62" s="1"/>
      <c r="EIE62" s="1"/>
      <c r="EIG62" s="1"/>
      <c r="EII62" s="1"/>
      <c r="EIK62" s="1"/>
      <c r="EIM62" s="1"/>
      <c r="EIO62" s="1"/>
      <c r="EIQ62" s="1"/>
      <c r="EIS62" s="1"/>
      <c r="EIU62" s="1"/>
      <c r="EIW62" s="1"/>
      <c r="EIY62" s="1"/>
      <c r="EJA62" s="1"/>
      <c r="EJC62" s="1"/>
      <c r="EJE62" s="1"/>
      <c r="EJG62" s="1"/>
      <c r="EJI62" s="1"/>
      <c r="EJK62" s="1"/>
      <c r="EJM62" s="1"/>
      <c r="EJO62" s="1"/>
      <c r="EJQ62" s="1"/>
      <c r="EJS62" s="1"/>
      <c r="EJU62" s="1"/>
      <c r="EJW62" s="1"/>
      <c r="EJY62" s="1"/>
      <c r="EKA62" s="1"/>
      <c r="EKC62" s="1"/>
      <c r="EKE62" s="1"/>
      <c r="EKG62" s="1"/>
      <c r="EKI62" s="1"/>
      <c r="EKK62" s="1"/>
      <c r="EKM62" s="1"/>
      <c r="EKO62" s="1"/>
      <c r="EKQ62" s="1"/>
      <c r="EKS62" s="1"/>
      <c r="EKU62" s="1"/>
      <c r="EKW62" s="1"/>
      <c r="EKY62" s="1"/>
      <c r="ELA62" s="1"/>
      <c r="ELC62" s="1"/>
      <c r="ELE62" s="1"/>
      <c r="ELG62" s="1"/>
      <c r="ELI62" s="1"/>
      <c r="ELK62" s="1"/>
      <c r="ELM62" s="1"/>
      <c r="ELO62" s="1"/>
      <c r="ELQ62" s="1"/>
      <c r="ELS62" s="1"/>
      <c r="ELU62" s="1"/>
      <c r="ELW62" s="1"/>
      <c r="ELY62" s="1"/>
      <c r="EMA62" s="1"/>
      <c r="EMC62" s="1"/>
      <c r="EME62" s="1"/>
      <c r="EMG62" s="1"/>
      <c r="EMI62" s="1"/>
      <c r="EMK62" s="1"/>
      <c r="EMM62" s="1"/>
      <c r="EMO62" s="1"/>
      <c r="EMQ62" s="1"/>
      <c r="EMS62" s="1"/>
      <c r="EMU62" s="1"/>
      <c r="EMW62" s="1"/>
      <c r="EMY62" s="1"/>
      <c r="ENA62" s="1"/>
      <c r="ENC62" s="1"/>
      <c r="ENE62" s="1"/>
      <c r="ENG62" s="1"/>
      <c r="ENI62" s="1"/>
      <c r="ENK62" s="1"/>
      <c r="ENM62" s="1"/>
      <c r="ENO62" s="1"/>
      <c r="ENQ62" s="1"/>
      <c r="ENS62" s="1"/>
      <c r="ENU62" s="1"/>
      <c r="ENW62" s="1"/>
      <c r="ENY62" s="1"/>
      <c r="EOA62" s="1"/>
      <c r="EOC62" s="1"/>
      <c r="EOE62" s="1"/>
      <c r="EOG62" s="1"/>
      <c r="EOI62" s="1"/>
      <c r="EOK62" s="1"/>
      <c r="EOM62" s="1"/>
      <c r="EOO62" s="1"/>
      <c r="EOQ62" s="1"/>
      <c r="EOS62" s="1"/>
      <c r="EOU62" s="1"/>
      <c r="EOW62" s="1"/>
      <c r="EOY62" s="1"/>
      <c r="EPA62" s="1"/>
      <c r="EPC62" s="1"/>
      <c r="EPE62" s="1"/>
      <c r="EPG62" s="1"/>
      <c r="EPI62" s="1"/>
      <c r="EPK62" s="1"/>
      <c r="EPM62" s="1"/>
      <c r="EPO62" s="1"/>
      <c r="EPQ62" s="1"/>
      <c r="EPS62" s="1"/>
      <c r="EPU62" s="1"/>
      <c r="EPW62" s="1"/>
      <c r="EPY62" s="1"/>
      <c r="EQA62" s="1"/>
      <c r="EQC62" s="1"/>
      <c r="EQE62" s="1"/>
      <c r="EQG62" s="1"/>
      <c r="EQI62" s="1"/>
      <c r="EQK62" s="1"/>
      <c r="EQM62" s="1"/>
      <c r="EQO62" s="1"/>
      <c r="EQQ62" s="1"/>
      <c r="EQS62" s="1"/>
      <c r="EQU62" s="1"/>
      <c r="EQW62" s="1"/>
      <c r="EQY62" s="1"/>
      <c r="ERA62" s="1"/>
      <c r="ERC62" s="1"/>
      <c r="ERE62" s="1"/>
      <c r="ERG62" s="1"/>
      <c r="ERI62" s="1"/>
      <c r="ERK62" s="1"/>
      <c r="ERM62" s="1"/>
      <c r="ERO62" s="1"/>
      <c r="ERQ62" s="1"/>
      <c r="ERS62" s="1"/>
      <c r="ERU62" s="1"/>
      <c r="ERW62" s="1"/>
      <c r="ERY62" s="1"/>
      <c r="ESA62" s="1"/>
      <c r="ESC62" s="1"/>
      <c r="ESE62" s="1"/>
      <c r="ESG62" s="1"/>
      <c r="ESI62" s="1"/>
      <c r="ESK62" s="1"/>
      <c r="ESM62" s="1"/>
      <c r="ESO62" s="1"/>
      <c r="ESQ62" s="1"/>
      <c r="ESS62" s="1"/>
      <c r="ESU62" s="1"/>
      <c r="ESW62" s="1"/>
      <c r="ESY62" s="1"/>
      <c r="ETA62" s="1"/>
      <c r="ETC62" s="1"/>
      <c r="ETE62" s="1"/>
      <c r="ETG62" s="1"/>
      <c r="ETI62" s="1"/>
      <c r="ETK62" s="1"/>
      <c r="ETM62" s="1"/>
      <c r="ETO62" s="1"/>
      <c r="ETQ62" s="1"/>
      <c r="ETS62" s="1"/>
      <c r="ETU62" s="1"/>
      <c r="ETW62" s="1"/>
      <c r="ETY62" s="1"/>
      <c r="EUA62" s="1"/>
      <c r="EUC62" s="1"/>
      <c r="EUE62" s="1"/>
      <c r="EUG62" s="1"/>
      <c r="EUI62" s="1"/>
      <c r="EUK62" s="1"/>
      <c r="EUM62" s="1"/>
      <c r="EUO62" s="1"/>
      <c r="EUQ62" s="1"/>
      <c r="EUS62" s="1"/>
      <c r="EUU62" s="1"/>
      <c r="EUW62" s="1"/>
      <c r="EUY62" s="1"/>
      <c r="EVA62" s="1"/>
      <c r="EVC62" s="1"/>
      <c r="EVE62" s="1"/>
      <c r="EVG62" s="1"/>
      <c r="EVI62" s="1"/>
      <c r="EVK62" s="1"/>
      <c r="EVM62" s="1"/>
      <c r="EVO62" s="1"/>
      <c r="EVQ62" s="1"/>
      <c r="EVS62" s="1"/>
      <c r="EVU62" s="1"/>
      <c r="EVW62" s="1"/>
      <c r="EVY62" s="1"/>
      <c r="EWA62" s="1"/>
      <c r="EWC62" s="1"/>
      <c r="EWE62" s="1"/>
      <c r="EWG62" s="1"/>
      <c r="EWI62" s="1"/>
      <c r="EWK62" s="1"/>
      <c r="EWM62" s="1"/>
      <c r="EWO62" s="1"/>
      <c r="EWQ62" s="1"/>
      <c r="EWS62" s="1"/>
      <c r="EWU62" s="1"/>
      <c r="EWW62" s="1"/>
      <c r="EWY62" s="1"/>
      <c r="EXA62" s="1"/>
      <c r="EXC62" s="1"/>
      <c r="EXE62" s="1"/>
      <c r="EXG62" s="1"/>
      <c r="EXI62" s="1"/>
      <c r="EXK62" s="1"/>
      <c r="EXM62" s="1"/>
      <c r="EXO62" s="1"/>
      <c r="EXQ62" s="1"/>
      <c r="EXS62" s="1"/>
      <c r="EXU62" s="1"/>
      <c r="EXW62" s="1"/>
      <c r="EXY62" s="1"/>
      <c r="EYA62" s="1"/>
      <c r="EYC62" s="1"/>
      <c r="EYE62" s="1"/>
      <c r="EYG62" s="1"/>
      <c r="EYI62" s="1"/>
      <c r="EYK62" s="1"/>
      <c r="EYM62" s="1"/>
      <c r="EYO62" s="1"/>
      <c r="EYQ62" s="1"/>
      <c r="EYS62" s="1"/>
      <c r="EYU62" s="1"/>
      <c r="EYW62" s="1"/>
      <c r="EYY62" s="1"/>
      <c r="EZA62" s="1"/>
      <c r="EZC62" s="1"/>
      <c r="EZE62" s="1"/>
      <c r="EZG62" s="1"/>
      <c r="EZI62" s="1"/>
      <c r="EZK62" s="1"/>
      <c r="EZM62" s="1"/>
      <c r="EZO62" s="1"/>
      <c r="EZQ62" s="1"/>
      <c r="EZS62" s="1"/>
      <c r="EZU62" s="1"/>
      <c r="EZW62" s="1"/>
      <c r="EZY62" s="1"/>
      <c r="FAA62" s="1"/>
      <c r="FAC62" s="1"/>
      <c r="FAE62" s="1"/>
      <c r="FAG62" s="1"/>
      <c r="FAI62" s="1"/>
      <c r="FAK62" s="1"/>
      <c r="FAM62" s="1"/>
      <c r="FAO62" s="1"/>
      <c r="FAQ62" s="1"/>
      <c r="FAS62" s="1"/>
      <c r="FAU62" s="1"/>
      <c r="FAW62" s="1"/>
      <c r="FAY62" s="1"/>
      <c r="FBA62" s="1"/>
      <c r="FBC62" s="1"/>
      <c r="FBE62" s="1"/>
      <c r="FBG62" s="1"/>
      <c r="FBI62" s="1"/>
      <c r="FBK62" s="1"/>
      <c r="FBM62" s="1"/>
      <c r="FBO62" s="1"/>
      <c r="FBQ62" s="1"/>
      <c r="FBS62" s="1"/>
      <c r="FBU62" s="1"/>
      <c r="FBW62" s="1"/>
      <c r="FBY62" s="1"/>
      <c r="FCA62" s="1"/>
      <c r="FCC62" s="1"/>
      <c r="FCE62" s="1"/>
      <c r="FCG62" s="1"/>
      <c r="FCI62" s="1"/>
      <c r="FCK62" s="1"/>
      <c r="FCM62" s="1"/>
      <c r="FCO62" s="1"/>
      <c r="FCQ62" s="1"/>
      <c r="FCS62" s="1"/>
      <c r="FCU62" s="1"/>
      <c r="FCW62" s="1"/>
      <c r="FCY62" s="1"/>
      <c r="FDA62" s="1"/>
      <c r="FDC62" s="1"/>
      <c r="FDE62" s="1"/>
      <c r="FDG62" s="1"/>
      <c r="FDI62" s="1"/>
      <c r="FDK62" s="1"/>
      <c r="FDM62" s="1"/>
      <c r="FDO62" s="1"/>
      <c r="FDQ62" s="1"/>
      <c r="FDS62" s="1"/>
      <c r="FDU62" s="1"/>
      <c r="FDW62" s="1"/>
      <c r="FDY62" s="1"/>
      <c r="FEA62" s="1"/>
      <c r="FEC62" s="1"/>
      <c r="FEE62" s="1"/>
      <c r="FEG62" s="1"/>
      <c r="FEI62" s="1"/>
      <c r="FEK62" s="1"/>
      <c r="FEM62" s="1"/>
      <c r="FEO62" s="1"/>
      <c r="FEQ62" s="1"/>
      <c r="FES62" s="1"/>
      <c r="FEU62" s="1"/>
      <c r="FEW62" s="1"/>
      <c r="FEY62" s="1"/>
      <c r="FFA62" s="1"/>
      <c r="FFC62" s="1"/>
      <c r="FFE62" s="1"/>
      <c r="FFG62" s="1"/>
      <c r="FFI62" s="1"/>
      <c r="FFK62" s="1"/>
      <c r="FFM62" s="1"/>
      <c r="FFO62" s="1"/>
      <c r="FFQ62" s="1"/>
      <c r="FFS62" s="1"/>
      <c r="FFU62" s="1"/>
      <c r="FFW62" s="1"/>
      <c r="FFY62" s="1"/>
      <c r="FGA62" s="1"/>
      <c r="FGC62" s="1"/>
      <c r="FGE62" s="1"/>
      <c r="FGG62" s="1"/>
      <c r="FGI62" s="1"/>
      <c r="FGK62" s="1"/>
      <c r="FGM62" s="1"/>
      <c r="FGO62" s="1"/>
      <c r="FGQ62" s="1"/>
      <c r="FGS62" s="1"/>
      <c r="FGU62" s="1"/>
      <c r="FGW62" s="1"/>
      <c r="FGY62" s="1"/>
      <c r="FHA62" s="1"/>
      <c r="FHC62" s="1"/>
      <c r="FHE62" s="1"/>
      <c r="FHG62" s="1"/>
      <c r="FHI62" s="1"/>
      <c r="FHK62" s="1"/>
      <c r="FHM62" s="1"/>
      <c r="FHO62" s="1"/>
      <c r="FHQ62" s="1"/>
      <c r="FHS62" s="1"/>
      <c r="FHU62" s="1"/>
      <c r="FHW62" s="1"/>
      <c r="FHY62" s="1"/>
      <c r="FIA62" s="1"/>
      <c r="FIC62" s="1"/>
      <c r="FIE62" s="1"/>
      <c r="FIG62" s="1"/>
      <c r="FII62" s="1"/>
      <c r="FIK62" s="1"/>
      <c r="FIM62" s="1"/>
      <c r="FIO62" s="1"/>
      <c r="FIQ62" s="1"/>
      <c r="FIS62" s="1"/>
      <c r="FIU62" s="1"/>
      <c r="FIW62" s="1"/>
      <c r="FIY62" s="1"/>
      <c r="FJA62" s="1"/>
      <c r="FJC62" s="1"/>
      <c r="FJE62" s="1"/>
      <c r="FJG62" s="1"/>
      <c r="FJI62" s="1"/>
      <c r="FJK62" s="1"/>
      <c r="FJM62" s="1"/>
      <c r="FJO62" s="1"/>
      <c r="FJQ62" s="1"/>
      <c r="FJS62" s="1"/>
      <c r="FJU62" s="1"/>
      <c r="FJW62" s="1"/>
      <c r="FJY62" s="1"/>
      <c r="FKA62" s="1"/>
      <c r="FKC62" s="1"/>
      <c r="FKE62" s="1"/>
      <c r="FKG62" s="1"/>
      <c r="FKI62" s="1"/>
      <c r="FKK62" s="1"/>
      <c r="FKM62" s="1"/>
      <c r="FKO62" s="1"/>
      <c r="FKQ62" s="1"/>
      <c r="FKS62" s="1"/>
      <c r="FKU62" s="1"/>
      <c r="FKW62" s="1"/>
      <c r="FKY62" s="1"/>
      <c r="FLA62" s="1"/>
      <c r="FLC62" s="1"/>
      <c r="FLE62" s="1"/>
      <c r="FLG62" s="1"/>
      <c r="FLI62" s="1"/>
      <c r="FLK62" s="1"/>
      <c r="FLM62" s="1"/>
      <c r="FLO62" s="1"/>
      <c r="FLQ62" s="1"/>
      <c r="FLS62" s="1"/>
      <c r="FLU62" s="1"/>
      <c r="FLW62" s="1"/>
      <c r="FLY62" s="1"/>
      <c r="FMA62" s="1"/>
      <c r="FMC62" s="1"/>
      <c r="FME62" s="1"/>
      <c r="FMG62" s="1"/>
      <c r="FMI62" s="1"/>
      <c r="FMK62" s="1"/>
      <c r="FMM62" s="1"/>
      <c r="FMO62" s="1"/>
      <c r="FMQ62" s="1"/>
      <c r="FMS62" s="1"/>
      <c r="FMU62" s="1"/>
      <c r="FMW62" s="1"/>
      <c r="FMY62" s="1"/>
      <c r="FNA62" s="1"/>
      <c r="FNC62" s="1"/>
      <c r="FNE62" s="1"/>
      <c r="FNG62" s="1"/>
      <c r="FNI62" s="1"/>
      <c r="FNK62" s="1"/>
      <c r="FNM62" s="1"/>
      <c r="FNO62" s="1"/>
      <c r="FNQ62" s="1"/>
      <c r="FNS62" s="1"/>
      <c r="FNU62" s="1"/>
      <c r="FNW62" s="1"/>
      <c r="FNY62" s="1"/>
      <c r="FOA62" s="1"/>
      <c r="FOC62" s="1"/>
      <c r="FOE62" s="1"/>
      <c r="FOG62" s="1"/>
      <c r="FOI62" s="1"/>
      <c r="FOK62" s="1"/>
      <c r="FOM62" s="1"/>
      <c r="FOO62" s="1"/>
      <c r="FOQ62" s="1"/>
      <c r="FOS62" s="1"/>
      <c r="FOU62" s="1"/>
      <c r="FOW62" s="1"/>
      <c r="FOY62" s="1"/>
      <c r="FPA62" s="1"/>
      <c r="FPC62" s="1"/>
      <c r="FPE62" s="1"/>
      <c r="FPG62" s="1"/>
      <c r="FPI62" s="1"/>
      <c r="FPK62" s="1"/>
      <c r="FPM62" s="1"/>
      <c r="FPO62" s="1"/>
      <c r="FPQ62" s="1"/>
      <c r="FPS62" s="1"/>
      <c r="FPU62" s="1"/>
      <c r="FPW62" s="1"/>
      <c r="FPY62" s="1"/>
      <c r="FQA62" s="1"/>
      <c r="FQC62" s="1"/>
      <c r="FQE62" s="1"/>
      <c r="FQG62" s="1"/>
      <c r="FQI62" s="1"/>
      <c r="FQK62" s="1"/>
      <c r="FQM62" s="1"/>
      <c r="FQO62" s="1"/>
      <c r="FQQ62" s="1"/>
      <c r="FQS62" s="1"/>
      <c r="FQU62" s="1"/>
      <c r="FQW62" s="1"/>
      <c r="FQY62" s="1"/>
      <c r="FRA62" s="1"/>
      <c r="FRC62" s="1"/>
      <c r="FRE62" s="1"/>
      <c r="FRG62" s="1"/>
      <c r="FRI62" s="1"/>
      <c r="FRK62" s="1"/>
      <c r="FRM62" s="1"/>
      <c r="FRO62" s="1"/>
      <c r="FRQ62" s="1"/>
      <c r="FRS62" s="1"/>
      <c r="FRU62" s="1"/>
      <c r="FRW62" s="1"/>
      <c r="FRY62" s="1"/>
      <c r="FSA62" s="1"/>
      <c r="FSC62" s="1"/>
      <c r="FSE62" s="1"/>
      <c r="FSG62" s="1"/>
      <c r="FSI62" s="1"/>
      <c r="FSK62" s="1"/>
      <c r="FSM62" s="1"/>
      <c r="FSO62" s="1"/>
      <c r="FSQ62" s="1"/>
      <c r="FSS62" s="1"/>
      <c r="FSU62" s="1"/>
      <c r="FSW62" s="1"/>
      <c r="FSY62" s="1"/>
      <c r="FTA62" s="1"/>
      <c r="FTC62" s="1"/>
      <c r="FTE62" s="1"/>
      <c r="FTG62" s="1"/>
      <c r="FTI62" s="1"/>
      <c r="FTK62" s="1"/>
      <c r="FTM62" s="1"/>
      <c r="FTO62" s="1"/>
      <c r="FTQ62" s="1"/>
      <c r="FTS62" s="1"/>
      <c r="FTU62" s="1"/>
      <c r="FTW62" s="1"/>
      <c r="FTY62" s="1"/>
      <c r="FUA62" s="1"/>
      <c r="FUC62" s="1"/>
      <c r="FUE62" s="1"/>
      <c r="FUG62" s="1"/>
      <c r="FUI62" s="1"/>
      <c r="FUK62" s="1"/>
      <c r="FUM62" s="1"/>
      <c r="FUO62" s="1"/>
      <c r="FUQ62" s="1"/>
      <c r="FUS62" s="1"/>
      <c r="FUU62" s="1"/>
      <c r="FUW62" s="1"/>
      <c r="FUY62" s="1"/>
      <c r="FVA62" s="1"/>
      <c r="FVC62" s="1"/>
      <c r="FVE62" s="1"/>
      <c r="FVG62" s="1"/>
      <c r="FVI62" s="1"/>
      <c r="FVK62" s="1"/>
      <c r="FVM62" s="1"/>
      <c r="FVO62" s="1"/>
      <c r="FVQ62" s="1"/>
      <c r="FVS62" s="1"/>
      <c r="FVU62" s="1"/>
      <c r="FVW62" s="1"/>
      <c r="FVY62" s="1"/>
      <c r="FWA62" s="1"/>
      <c r="FWC62" s="1"/>
      <c r="FWE62" s="1"/>
      <c r="FWG62" s="1"/>
      <c r="FWI62" s="1"/>
      <c r="FWK62" s="1"/>
      <c r="FWM62" s="1"/>
      <c r="FWO62" s="1"/>
      <c r="FWQ62" s="1"/>
      <c r="FWS62" s="1"/>
      <c r="FWU62" s="1"/>
      <c r="FWW62" s="1"/>
      <c r="FWY62" s="1"/>
      <c r="FXA62" s="1"/>
      <c r="FXC62" s="1"/>
      <c r="FXE62" s="1"/>
      <c r="FXG62" s="1"/>
      <c r="FXI62" s="1"/>
      <c r="FXK62" s="1"/>
      <c r="FXM62" s="1"/>
      <c r="FXO62" s="1"/>
      <c r="FXQ62" s="1"/>
      <c r="FXS62" s="1"/>
      <c r="FXU62" s="1"/>
      <c r="FXW62" s="1"/>
      <c r="FXY62" s="1"/>
      <c r="FYA62" s="1"/>
      <c r="FYC62" s="1"/>
      <c r="FYE62" s="1"/>
      <c r="FYG62" s="1"/>
      <c r="FYI62" s="1"/>
      <c r="FYK62" s="1"/>
      <c r="FYM62" s="1"/>
      <c r="FYO62" s="1"/>
      <c r="FYQ62" s="1"/>
      <c r="FYS62" s="1"/>
      <c r="FYU62" s="1"/>
      <c r="FYW62" s="1"/>
      <c r="FYY62" s="1"/>
      <c r="FZA62" s="1"/>
      <c r="FZC62" s="1"/>
      <c r="FZE62" s="1"/>
      <c r="FZG62" s="1"/>
      <c r="FZI62" s="1"/>
      <c r="FZK62" s="1"/>
      <c r="FZM62" s="1"/>
      <c r="FZO62" s="1"/>
      <c r="FZQ62" s="1"/>
      <c r="FZS62" s="1"/>
      <c r="FZU62" s="1"/>
      <c r="FZW62" s="1"/>
      <c r="FZY62" s="1"/>
      <c r="GAA62" s="1"/>
      <c r="GAC62" s="1"/>
      <c r="GAE62" s="1"/>
      <c r="GAG62" s="1"/>
      <c r="GAI62" s="1"/>
      <c r="GAK62" s="1"/>
      <c r="GAM62" s="1"/>
      <c r="GAO62" s="1"/>
      <c r="GAQ62" s="1"/>
      <c r="GAS62" s="1"/>
      <c r="GAU62" s="1"/>
      <c r="GAW62" s="1"/>
      <c r="GAY62" s="1"/>
      <c r="GBA62" s="1"/>
      <c r="GBC62" s="1"/>
      <c r="GBE62" s="1"/>
      <c r="GBG62" s="1"/>
      <c r="GBI62" s="1"/>
      <c r="GBK62" s="1"/>
      <c r="GBM62" s="1"/>
      <c r="GBO62" s="1"/>
      <c r="GBQ62" s="1"/>
      <c r="GBS62" s="1"/>
      <c r="GBU62" s="1"/>
      <c r="GBW62" s="1"/>
      <c r="GBY62" s="1"/>
      <c r="GCA62" s="1"/>
      <c r="GCC62" s="1"/>
      <c r="GCE62" s="1"/>
      <c r="GCG62" s="1"/>
      <c r="GCI62" s="1"/>
      <c r="GCK62" s="1"/>
      <c r="GCM62" s="1"/>
      <c r="GCO62" s="1"/>
      <c r="GCQ62" s="1"/>
      <c r="GCS62" s="1"/>
      <c r="GCU62" s="1"/>
      <c r="GCW62" s="1"/>
      <c r="GCY62" s="1"/>
      <c r="GDA62" s="1"/>
      <c r="GDC62" s="1"/>
      <c r="GDE62" s="1"/>
      <c r="GDG62" s="1"/>
      <c r="GDI62" s="1"/>
      <c r="GDK62" s="1"/>
      <c r="GDM62" s="1"/>
      <c r="GDO62" s="1"/>
      <c r="GDQ62" s="1"/>
      <c r="GDS62" s="1"/>
      <c r="GDU62" s="1"/>
      <c r="GDW62" s="1"/>
      <c r="GDY62" s="1"/>
      <c r="GEA62" s="1"/>
      <c r="GEC62" s="1"/>
      <c r="GEE62" s="1"/>
      <c r="GEG62" s="1"/>
      <c r="GEI62" s="1"/>
      <c r="GEK62" s="1"/>
      <c r="GEM62" s="1"/>
      <c r="GEO62" s="1"/>
      <c r="GEQ62" s="1"/>
      <c r="GES62" s="1"/>
      <c r="GEU62" s="1"/>
      <c r="GEW62" s="1"/>
      <c r="GEY62" s="1"/>
      <c r="GFA62" s="1"/>
      <c r="GFC62" s="1"/>
      <c r="GFE62" s="1"/>
      <c r="GFG62" s="1"/>
      <c r="GFI62" s="1"/>
      <c r="GFK62" s="1"/>
      <c r="GFM62" s="1"/>
      <c r="GFO62" s="1"/>
      <c r="GFQ62" s="1"/>
      <c r="GFS62" s="1"/>
      <c r="GFU62" s="1"/>
      <c r="GFW62" s="1"/>
      <c r="GFY62" s="1"/>
      <c r="GGA62" s="1"/>
      <c r="GGC62" s="1"/>
      <c r="GGE62" s="1"/>
      <c r="GGG62" s="1"/>
      <c r="GGI62" s="1"/>
      <c r="GGK62" s="1"/>
      <c r="GGM62" s="1"/>
      <c r="GGO62" s="1"/>
      <c r="GGQ62" s="1"/>
      <c r="GGS62" s="1"/>
      <c r="GGU62" s="1"/>
      <c r="GGW62" s="1"/>
      <c r="GGY62" s="1"/>
      <c r="GHA62" s="1"/>
      <c r="GHC62" s="1"/>
      <c r="GHE62" s="1"/>
      <c r="GHG62" s="1"/>
      <c r="GHI62" s="1"/>
      <c r="GHK62" s="1"/>
      <c r="GHM62" s="1"/>
      <c r="GHO62" s="1"/>
      <c r="GHQ62" s="1"/>
      <c r="GHS62" s="1"/>
      <c r="GHU62" s="1"/>
      <c r="GHW62" s="1"/>
      <c r="GHY62" s="1"/>
      <c r="GIA62" s="1"/>
      <c r="GIC62" s="1"/>
      <c r="GIE62" s="1"/>
      <c r="GIG62" s="1"/>
      <c r="GII62" s="1"/>
      <c r="GIK62" s="1"/>
      <c r="GIM62" s="1"/>
      <c r="GIO62" s="1"/>
      <c r="GIQ62" s="1"/>
      <c r="GIS62" s="1"/>
      <c r="GIU62" s="1"/>
      <c r="GIW62" s="1"/>
      <c r="GIY62" s="1"/>
      <c r="GJA62" s="1"/>
      <c r="GJC62" s="1"/>
      <c r="GJE62" s="1"/>
      <c r="GJG62" s="1"/>
      <c r="GJI62" s="1"/>
      <c r="GJK62" s="1"/>
      <c r="GJM62" s="1"/>
      <c r="GJO62" s="1"/>
      <c r="GJQ62" s="1"/>
      <c r="GJS62" s="1"/>
      <c r="GJU62" s="1"/>
      <c r="GJW62" s="1"/>
      <c r="GJY62" s="1"/>
      <c r="GKA62" s="1"/>
      <c r="GKC62" s="1"/>
      <c r="GKE62" s="1"/>
      <c r="GKG62" s="1"/>
      <c r="GKI62" s="1"/>
      <c r="GKK62" s="1"/>
      <c r="GKM62" s="1"/>
      <c r="GKO62" s="1"/>
      <c r="GKQ62" s="1"/>
      <c r="GKS62" s="1"/>
      <c r="GKU62" s="1"/>
      <c r="GKW62" s="1"/>
      <c r="GKY62" s="1"/>
      <c r="GLA62" s="1"/>
      <c r="GLC62" s="1"/>
      <c r="GLE62" s="1"/>
      <c r="GLG62" s="1"/>
      <c r="GLI62" s="1"/>
      <c r="GLK62" s="1"/>
      <c r="GLM62" s="1"/>
      <c r="GLO62" s="1"/>
      <c r="GLQ62" s="1"/>
      <c r="GLS62" s="1"/>
      <c r="GLU62" s="1"/>
      <c r="GLW62" s="1"/>
      <c r="GLY62" s="1"/>
      <c r="GMA62" s="1"/>
      <c r="GMC62" s="1"/>
      <c r="GME62" s="1"/>
      <c r="GMG62" s="1"/>
      <c r="GMI62" s="1"/>
      <c r="GMK62" s="1"/>
      <c r="GMM62" s="1"/>
      <c r="GMO62" s="1"/>
      <c r="GMQ62" s="1"/>
      <c r="GMS62" s="1"/>
      <c r="GMU62" s="1"/>
      <c r="GMW62" s="1"/>
      <c r="GMY62" s="1"/>
      <c r="GNA62" s="1"/>
      <c r="GNC62" s="1"/>
      <c r="GNE62" s="1"/>
      <c r="GNG62" s="1"/>
      <c r="GNI62" s="1"/>
      <c r="GNK62" s="1"/>
      <c r="GNM62" s="1"/>
      <c r="GNO62" s="1"/>
      <c r="GNQ62" s="1"/>
      <c r="GNS62" s="1"/>
      <c r="GNU62" s="1"/>
      <c r="GNW62" s="1"/>
      <c r="GNY62" s="1"/>
      <c r="GOA62" s="1"/>
      <c r="GOC62" s="1"/>
      <c r="GOE62" s="1"/>
      <c r="GOG62" s="1"/>
      <c r="GOI62" s="1"/>
      <c r="GOK62" s="1"/>
      <c r="GOM62" s="1"/>
      <c r="GOO62" s="1"/>
      <c r="GOQ62" s="1"/>
      <c r="GOS62" s="1"/>
      <c r="GOU62" s="1"/>
      <c r="GOW62" s="1"/>
      <c r="GOY62" s="1"/>
      <c r="GPA62" s="1"/>
      <c r="GPC62" s="1"/>
      <c r="GPE62" s="1"/>
      <c r="GPG62" s="1"/>
      <c r="GPI62" s="1"/>
      <c r="GPK62" s="1"/>
      <c r="GPM62" s="1"/>
      <c r="GPO62" s="1"/>
      <c r="GPQ62" s="1"/>
      <c r="GPS62" s="1"/>
      <c r="GPU62" s="1"/>
      <c r="GPW62" s="1"/>
      <c r="GPY62" s="1"/>
      <c r="GQA62" s="1"/>
      <c r="GQC62" s="1"/>
      <c r="GQE62" s="1"/>
      <c r="GQG62" s="1"/>
      <c r="GQI62" s="1"/>
      <c r="GQK62" s="1"/>
      <c r="GQM62" s="1"/>
      <c r="GQO62" s="1"/>
      <c r="GQQ62" s="1"/>
      <c r="GQS62" s="1"/>
      <c r="GQU62" s="1"/>
      <c r="GQW62" s="1"/>
      <c r="GQY62" s="1"/>
      <c r="GRA62" s="1"/>
      <c r="GRC62" s="1"/>
      <c r="GRE62" s="1"/>
      <c r="GRG62" s="1"/>
      <c r="GRI62" s="1"/>
      <c r="GRK62" s="1"/>
      <c r="GRM62" s="1"/>
      <c r="GRO62" s="1"/>
      <c r="GRQ62" s="1"/>
      <c r="GRS62" s="1"/>
      <c r="GRU62" s="1"/>
      <c r="GRW62" s="1"/>
      <c r="GRY62" s="1"/>
      <c r="GSA62" s="1"/>
      <c r="GSC62" s="1"/>
      <c r="GSE62" s="1"/>
      <c r="GSG62" s="1"/>
      <c r="GSI62" s="1"/>
      <c r="GSK62" s="1"/>
      <c r="GSM62" s="1"/>
      <c r="GSO62" s="1"/>
      <c r="GSQ62" s="1"/>
      <c r="GSS62" s="1"/>
      <c r="GSU62" s="1"/>
      <c r="GSW62" s="1"/>
      <c r="GSY62" s="1"/>
      <c r="GTA62" s="1"/>
      <c r="GTC62" s="1"/>
      <c r="GTE62" s="1"/>
      <c r="GTG62" s="1"/>
      <c r="GTI62" s="1"/>
      <c r="GTK62" s="1"/>
      <c r="GTM62" s="1"/>
      <c r="GTO62" s="1"/>
      <c r="GTQ62" s="1"/>
      <c r="GTS62" s="1"/>
      <c r="GTU62" s="1"/>
      <c r="GTW62" s="1"/>
      <c r="GTY62" s="1"/>
      <c r="GUA62" s="1"/>
      <c r="GUC62" s="1"/>
      <c r="GUE62" s="1"/>
      <c r="GUG62" s="1"/>
      <c r="GUI62" s="1"/>
      <c r="GUK62" s="1"/>
      <c r="GUM62" s="1"/>
      <c r="GUO62" s="1"/>
      <c r="GUQ62" s="1"/>
      <c r="GUS62" s="1"/>
      <c r="GUU62" s="1"/>
      <c r="GUW62" s="1"/>
      <c r="GUY62" s="1"/>
      <c r="GVA62" s="1"/>
      <c r="GVC62" s="1"/>
      <c r="GVE62" s="1"/>
      <c r="GVG62" s="1"/>
      <c r="GVI62" s="1"/>
      <c r="GVK62" s="1"/>
      <c r="GVM62" s="1"/>
      <c r="GVO62" s="1"/>
      <c r="GVQ62" s="1"/>
      <c r="GVS62" s="1"/>
      <c r="GVU62" s="1"/>
      <c r="GVW62" s="1"/>
      <c r="GVY62" s="1"/>
      <c r="GWA62" s="1"/>
      <c r="GWC62" s="1"/>
      <c r="GWE62" s="1"/>
      <c r="GWG62" s="1"/>
      <c r="GWI62" s="1"/>
      <c r="GWK62" s="1"/>
      <c r="GWM62" s="1"/>
      <c r="GWO62" s="1"/>
      <c r="GWQ62" s="1"/>
      <c r="GWS62" s="1"/>
      <c r="GWU62" s="1"/>
      <c r="GWW62" s="1"/>
      <c r="GWY62" s="1"/>
      <c r="GXA62" s="1"/>
      <c r="GXC62" s="1"/>
      <c r="GXE62" s="1"/>
      <c r="GXG62" s="1"/>
      <c r="GXI62" s="1"/>
      <c r="GXK62" s="1"/>
      <c r="GXM62" s="1"/>
      <c r="GXO62" s="1"/>
      <c r="GXQ62" s="1"/>
      <c r="GXS62" s="1"/>
      <c r="GXU62" s="1"/>
      <c r="GXW62" s="1"/>
      <c r="GXY62" s="1"/>
      <c r="GYA62" s="1"/>
      <c r="GYC62" s="1"/>
      <c r="GYE62" s="1"/>
      <c r="GYG62" s="1"/>
      <c r="GYI62" s="1"/>
      <c r="GYK62" s="1"/>
      <c r="GYM62" s="1"/>
      <c r="GYO62" s="1"/>
      <c r="GYQ62" s="1"/>
      <c r="GYS62" s="1"/>
      <c r="GYU62" s="1"/>
      <c r="GYW62" s="1"/>
      <c r="GYY62" s="1"/>
      <c r="GZA62" s="1"/>
      <c r="GZC62" s="1"/>
      <c r="GZE62" s="1"/>
      <c r="GZG62" s="1"/>
      <c r="GZI62" s="1"/>
      <c r="GZK62" s="1"/>
      <c r="GZM62" s="1"/>
      <c r="GZO62" s="1"/>
      <c r="GZQ62" s="1"/>
      <c r="GZS62" s="1"/>
      <c r="GZU62" s="1"/>
      <c r="GZW62" s="1"/>
      <c r="GZY62" s="1"/>
      <c r="HAA62" s="1"/>
      <c r="HAC62" s="1"/>
      <c r="HAE62" s="1"/>
      <c r="HAG62" s="1"/>
      <c r="HAI62" s="1"/>
      <c r="HAK62" s="1"/>
      <c r="HAM62" s="1"/>
      <c r="HAO62" s="1"/>
      <c r="HAQ62" s="1"/>
      <c r="HAS62" s="1"/>
      <c r="HAU62" s="1"/>
      <c r="HAW62" s="1"/>
      <c r="HAY62" s="1"/>
      <c r="HBA62" s="1"/>
      <c r="HBC62" s="1"/>
      <c r="HBE62" s="1"/>
      <c r="HBG62" s="1"/>
      <c r="HBI62" s="1"/>
      <c r="HBK62" s="1"/>
      <c r="HBM62" s="1"/>
      <c r="HBO62" s="1"/>
      <c r="HBQ62" s="1"/>
      <c r="HBS62" s="1"/>
      <c r="HBU62" s="1"/>
      <c r="HBW62" s="1"/>
      <c r="HBY62" s="1"/>
      <c r="HCA62" s="1"/>
      <c r="HCC62" s="1"/>
      <c r="HCE62" s="1"/>
      <c r="HCG62" s="1"/>
      <c r="HCI62" s="1"/>
      <c r="HCK62" s="1"/>
      <c r="HCM62" s="1"/>
      <c r="HCO62" s="1"/>
      <c r="HCQ62" s="1"/>
      <c r="HCS62" s="1"/>
      <c r="HCU62" s="1"/>
      <c r="HCW62" s="1"/>
      <c r="HCY62" s="1"/>
      <c r="HDA62" s="1"/>
      <c r="HDC62" s="1"/>
      <c r="HDE62" s="1"/>
      <c r="HDG62" s="1"/>
      <c r="HDI62" s="1"/>
      <c r="HDK62" s="1"/>
      <c r="HDM62" s="1"/>
      <c r="HDO62" s="1"/>
      <c r="HDQ62" s="1"/>
      <c r="HDS62" s="1"/>
      <c r="HDU62" s="1"/>
      <c r="HDW62" s="1"/>
      <c r="HDY62" s="1"/>
      <c r="HEA62" s="1"/>
      <c r="HEC62" s="1"/>
      <c r="HEE62" s="1"/>
      <c r="HEG62" s="1"/>
      <c r="HEI62" s="1"/>
      <c r="HEK62" s="1"/>
      <c r="HEM62" s="1"/>
      <c r="HEO62" s="1"/>
      <c r="HEQ62" s="1"/>
      <c r="HES62" s="1"/>
      <c r="HEU62" s="1"/>
      <c r="HEW62" s="1"/>
      <c r="HEY62" s="1"/>
      <c r="HFA62" s="1"/>
      <c r="HFC62" s="1"/>
      <c r="HFE62" s="1"/>
      <c r="HFG62" s="1"/>
      <c r="HFI62" s="1"/>
      <c r="HFK62" s="1"/>
      <c r="HFM62" s="1"/>
      <c r="HFO62" s="1"/>
      <c r="HFQ62" s="1"/>
      <c r="HFS62" s="1"/>
      <c r="HFU62" s="1"/>
      <c r="HFW62" s="1"/>
      <c r="HFY62" s="1"/>
      <c r="HGA62" s="1"/>
      <c r="HGC62" s="1"/>
      <c r="HGE62" s="1"/>
      <c r="HGG62" s="1"/>
      <c r="HGI62" s="1"/>
      <c r="HGK62" s="1"/>
      <c r="HGM62" s="1"/>
      <c r="HGO62" s="1"/>
      <c r="HGQ62" s="1"/>
      <c r="HGS62" s="1"/>
      <c r="HGU62" s="1"/>
      <c r="HGW62" s="1"/>
      <c r="HGY62" s="1"/>
      <c r="HHA62" s="1"/>
      <c r="HHC62" s="1"/>
      <c r="HHE62" s="1"/>
      <c r="HHG62" s="1"/>
      <c r="HHI62" s="1"/>
      <c r="HHK62" s="1"/>
      <c r="HHM62" s="1"/>
      <c r="HHO62" s="1"/>
      <c r="HHQ62" s="1"/>
      <c r="HHS62" s="1"/>
      <c r="HHU62" s="1"/>
      <c r="HHW62" s="1"/>
      <c r="HHY62" s="1"/>
      <c r="HIA62" s="1"/>
      <c r="HIC62" s="1"/>
      <c r="HIE62" s="1"/>
      <c r="HIG62" s="1"/>
      <c r="HII62" s="1"/>
      <c r="HIK62" s="1"/>
      <c r="HIM62" s="1"/>
      <c r="HIO62" s="1"/>
      <c r="HIQ62" s="1"/>
      <c r="HIS62" s="1"/>
      <c r="HIU62" s="1"/>
      <c r="HIW62" s="1"/>
      <c r="HIY62" s="1"/>
      <c r="HJA62" s="1"/>
      <c r="HJC62" s="1"/>
      <c r="HJE62" s="1"/>
      <c r="HJG62" s="1"/>
      <c r="HJI62" s="1"/>
      <c r="HJK62" s="1"/>
      <c r="HJM62" s="1"/>
      <c r="HJO62" s="1"/>
      <c r="HJQ62" s="1"/>
      <c r="HJS62" s="1"/>
      <c r="HJU62" s="1"/>
      <c r="HJW62" s="1"/>
      <c r="HJY62" s="1"/>
      <c r="HKA62" s="1"/>
      <c r="HKC62" s="1"/>
      <c r="HKE62" s="1"/>
      <c r="HKG62" s="1"/>
      <c r="HKI62" s="1"/>
      <c r="HKK62" s="1"/>
      <c r="HKM62" s="1"/>
      <c r="HKO62" s="1"/>
      <c r="HKQ62" s="1"/>
      <c r="HKS62" s="1"/>
      <c r="HKU62" s="1"/>
      <c r="HKW62" s="1"/>
      <c r="HKY62" s="1"/>
      <c r="HLA62" s="1"/>
      <c r="HLC62" s="1"/>
      <c r="HLE62" s="1"/>
      <c r="HLG62" s="1"/>
      <c r="HLI62" s="1"/>
      <c r="HLK62" s="1"/>
      <c r="HLM62" s="1"/>
      <c r="HLO62" s="1"/>
      <c r="HLQ62" s="1"/>
      <c r="HLS62" s="1"/>
      <c r="HLU62" s="1"/>
      <c r="HLW62" s="1"/>
      <c r="HLY62" s="1"/>
      <c r="HMA62" s="1"/>
      <c r="HMC62" s="1"/>
      <c r="HME62" s="1"/>
      <c r="HMG62" s="1"/>
      <c r="HMI62" s="1"/>
      <c r="HMK62" s="1"/>
      <c r="HMM62" s="1"/>
      <c r="HMO62" s="1"/>
      <c r="HMQ62" s="1"/>
      <c r="HMS62" s="1"/>
      <c r="HMU62" s="1"/>
      <c r="HMW62" s="1"/>
      <c r="HMY62" s="1"/>
      <c r="HNA62" s="1"/>
      <c r="HNC62" s="1"/>
      <c r="HNE62" s="1"/>
      <c r="HNG62" s="1"/>
      <c r="HNI62" s="1"/>
      <c r="HNK62" s="1"/>
      <c r="HNM62" s="1"/>
      <c r="HNO62" s="1"/>
      <c r="HNQ62" s="1"/>
      <c r="HNS62" s="1"/>
      <c r="HNU62" s="1"/>
      <c r="HNW62" s="1"/>
      <c r="HNY62" s="1"/>
      <c r="HOA62" s="1"/>
      <c r="HOC62" s="1"/>
      <c r="HOE62" s="1"/>
      <c r="HOG62" s="1"/>
      <c r="HOI62" s="1"/>
      <c r="HOK62" s="1"/>
      <c r="HOM62" s="1"/>
      <c r="HOO62" s="1"/>
      <c r="HOQ62" s="1"/>
      <c r="HOS62" s="1"/>
      <c r="HOU62" s="1"/>
      <c r="HOW62" s="1"/>
      <c r="HOY62" s="1"/>
      <c r="HPA62" s="1"/>
      <c r="HPC62" s="1"/>
      <c r="HPE62" s="1"/>
      <c r="HPG62" s="1"/>
      <c r="HPI62" s="1"/>
      <c r="HPK62" s="1"/>
      <c r="HPM62" s="1"/>
      <c r="HPO62" s="1"/>
      <c r="HPQ62" s="1"/>
      <c r="HPS62" s="1"/>
      <c r="HPU62" s="1"/>
      <c r="HPW62" s="1"/>
      <c r="HPY62" s="1"/>
      <c r="HQA62" s="1"/>
      <c r="HQC62" s="1"/>
      <c r="HQE62" s="1"/>
      <c r="HQG62" s="1"/>
      <c r="HQI62" s="1"/>
      <c r="HQK62" s="1"/>
      <c r="HQM62" s="1"/>
      <c r="HQO62" s="1"/>
      <c r="HQQ62" s="1"/>
      <c r="HQS62" s="1"/>
      <c r="HQU62" s="1"/>
      <c r="HQW62" s="1"/>
      <c r="HQY62" s="1"/>
      <c r="HRA62" s="1"/>
      <c r="HRC62" s="1"/>
      <c r="HRE62" s="1"/>
      <c r="HRG62" s="1"/>
      <c r="HRI62" s="1"/>
      <c r="HRK62" s="1"/>
      <c r="HRM62" s="1"/>
      <c r="HRO62" s="1"/>
      <c r="HRQ62" s="1"/>
      <c r="HRS62" s="1"/>
      <c r="HRU62" s="1"/>
      <c r="HRW62" s="1"/>
      <c r="HRY62" s="1"/>
      <c r="HSA62" s="1"/>
      <c r="HSC62" s="1"/>
      <c r="HSE62" s="1"/>
      <c r="HSG62" s="1"/>
      <c r="HSI62" s="1"/>
      <c r="HSK62" s="1"/>
      <c r="HSM62" s="1"/>
      <c r="HSO62" s="1"/>
      <c r="HSQ62" s="1"/>
      <c r="HSS62" s="1"/>
      <c r="HSU62" s="1"/>
      <c r="HSW62" s="1"/>
      <c r="HSY62" s="1"/>
      <c r="HTA62" s="1"/>
      <c r="HTC62" s="1"/>
      <c r="HTE62" s="1"/>
      <c r="HTG62" s="1"/>
      <c r="HTI62" s="1"/>
      <c r="HTK62" s="1"/>
      <c r="HTM62" s="1"/>
      <c r="HTO62" s="1"/>
      <c r="HTQ62" s="1"/>
      <c r="HTS62" s="1"/>
      <c r="HTU62" s="1"/>
      <c r="HTW62" s="1"/>
      <c r="HTY62" s="1"/>
      <c r="HUA62" s="1"/>
      <c r="HUC62" s="1"/>
      <c r="HUE62" s="1"/>
      <c r="HUG62" s="1"/>
      <c r="HUI62" s="1"/>
      <c r="HUK62" s="1"/>
      <c r="HUM62" s="1"/>
      <c r="HUO62" s="1"/>
      <c r="HUQ62" s="1"/>
      <c r="HUS62" s="1"/>
      <c r="HUU62" s="1"/>
      <c r="HUW62" s="1"/>
      <c r="HUY62" s="1"/>
      <c r="HVA62" s="1"/>
      <c r="HVC62" s="1"/>
      <c r="HVE62" s="1"/>
      <c r="HVG62" s="1"/>
      <c r="HVI62" s="1"/>
      <c r="HVK62" s="1"/>
      <c r="HVM62" s="1"/>
      <c r="HVO62" s="1"/>
      <c r="HVQ62" s="1"/>
      <c r="HVS62" s="1"/>
      <c r="HVU62" s="1"/>
      <c r="HVW62" s="1"/>
      <c r="HVY62" s="1"/>
      <c r="HWA62" s="1"/>
      <c r="HWC62" s="1"/>
      <c r="HWE62" s="1"/>
      <c r="HWG62" s="1"/>
      <c r="HWI62" s="1"/>
      <c r="HWK62" s="1"/>
      <c r="HWM62" s="1"/>
      <c r="HWO62" s="1"/>
      <c r="HWQ62" s="1"/>
      <c r="HWS62" s="1"/>
      <c r="HWU62" s="1"/>
      <c r="HWW62" s="1"/>
      <c r="HWY62" s="1"/>
      <c r="HXA62" s="1"/>
      <c r="HXC62" s="1"/>
      <c r="HXE62" s="1"/>
      <c r="HXG62" s="1"/>
      <c r="HXI62" s="1"/>
      <c r="HXK62" s="1"/>
      <c r="HXM62" s="1"/>
      <c r="HXO62" s="1"/>
      <c r="HXQ62" s="1"/>
      <c r="HXS62" s="1"/>
      <c r="HXU62" s="1"/>
      <c r="HXW62" s="1"/>
      <c r="HXY62" s="1"/>
      <c r="HYA62" s="1"/>
      <c r="HYC62" s="1"/>
      <c r="HYE62" s="1"/>
      <c r="HYG62" s="1"/>
      <c r="HYI62" s="1"/>
      <c r="HYK62" s="1"/>
      <c r="HYM62" s="1"/>
      <c r="HYO62" s="1"/>
      <c r="HYQ62" s="1"/>
      <c r="HYS62" s="1"/>
      <c r="HYU62" s="1"/>
      <c r="HYW62" s="1"/>
      <c r="HYY62" s="1"/>
      <c r="HZA62" s="1"/>
      <c r="HZC62" s="1"/>
      <c r="HZE62" s="1"/>
      <c r="HZG62" s="1"/>
      <c r="HZI62" s="1"/>
      <c r="HZK62" s="1"/>
      <c r="HZM62" s="1"/>
      <c r="HZO62" s="1"/>
      <c r="HZQ62" s="1"/>
      <c r="HZS62" s="1"/>
      <c r="HZU62" s="1"/>
      <c r="HZW62" s="1"/>
      <c r="HZY62" s="1"/>
      <c r="IAA62" s="1"/>
      <c r="IAC62" s="1"/>
      <c r="IAE62" s="1"/>
      <c r="IAG62" s="1"/>
      <c r="IAI62" s="1"/>
      <c r="IAK62" s="1"/>
      <c r="IAM62" s="1"/>
      <c r="IAO62" s="1"/>
      <c r="IAQ62" s="1"/>
      <c r="IAS62" s="1"/>
      <c r="IAU62" s="1"/>
      <c r="IAW62" s="1"/>
      <c r="IAY62" s="1"/>
      <c r="IBA62" s="1"/>
      <c r="IBC62" s="1"/>
      <c r="IBE62" s="1"/>
      <c r="IBG62" s="1"/>
      <c r="IBI62" s="1"/>
      <c r="IBK62" s="1"/>
      <c r="IBM62" s="1"/>
      <c r="IBO62" s="1"/>
      <c r="IBQ62" s="1"/>
      <c r="IBS62" s="1"/>
      <c r="IBU62" s="1"/>
      <c r="IBW62" s="1"/>
      <c r="IBY62" s="1"/>
      <c r="ICA62" s="1"/>
      <c r="ICC62" s="1"/>
      <c r="ICE62" s="1"/>
      <c r="ICG62" s="1"/>
      <c r="ICI62" s="1"/>
      <c r="ICK62" s="1"/>
      <c r="ICM62" s="1"/>
      <c r="ICO62" s="1"/>
      <c r="ICQ62" s="1"/>
      <c r="ICS62" s="1"/>
      <c r="ICU62" s="1"/>
      <c r="ICW62" s="1"/>
      <c r="ICY62" s="1"/>
      <c r="IDA62" s="1"/>
      <c r="IDC62" s="1"/>
      <c r="IDE62" s="1"/>
      <c r="IDG62" s="1"/>
      <c r="IDI62" s="1"/>
      <c r="IDK62" s="1"/>
      <c r="IDM62" s="1"/>
      <c r="IDO62" s="1"/>
      <c r="IDQ62" s="1"/>
      <c r="IDS62" s="1"/>
      <c r="IDU62" s="1"/>
      <c r="IDW62" s="1"/>
      <c r="IDY62" s="1"/>
      <c r="IEA62" s="1"/>
      <c r="IEC62" s="1"/>
      <c r="IEE62" s="1"/>
      <c r="IEG62" s="1"/>
      <c r="IEI62" s="1"/>
      <c r="IEK62" s="1"/>
      <c r="IEM62" s="1"/>
      <c r="IEO62" s="1"/>
      <c r="IEQ62" s="1"/>
      <c r="IES62" s="1"/>
      <c r="IEU62" s="1"/>
      <c r="IEW62" s="1"/>
      <c r="IEY62" s="1"/>
      <c r="IFA62" s="1"/>
      <c r="IFC62" s="1"/>
      <c r="IFE62" s="1"/>
      <c r="IFG62" s="1"/>
      <c r="IFI62" s="1"/>
      <c r="IFK62" s="1"/>
      <c r="IFM62" s="1"/>
      <c r="IFO62" s="1"/>
      <c r="IFQ62" s="1"/>
      <c r="IFS62" s="1"/>
      <c r="IFU62" s="1"/>
      <c r="IFW62" s="1"/>
      <c r="IFY62" s="1"/>
      <c r="IGA62" s="1"/>
      <c r="IGC62" s="1"/>
      <c r="IGE62" s="1"/>
      <c r="IGG62" s="1"/>
      <c r="IGI62" s="1"/>
      <c r="IGK62" s="1"/>
      <c r="IGM62" s="1"/>
      <c r="IGO62" s="1"/>
      <c r="IGQ62" s="1"/>
      <c r="IGS62" s="1"/>
      <c r="IGU62" s="1"/>
      <c r="IGW62" s="1"/>
      <c r="IGY62" s="1"/>
      <c r="IHA62" s="1"/>
      <c r="IHC62" s="1"/>
      <c r="IHE62" s="1"/>
      <c r="IHG62" s="1"/>
      <c r="IHI62" s="1"/>
      <c r="IHK62" s="1"/>
      <c r="IHM62" s="1"/>
      <c r="IHO62" s="1"/>
      <c r="IHQ62" s="1"/>
      <c r="IHS62" s="1"/>
      <c r="IHU62" s="1"/>
      <c r="IHW62" s="1"/>
      <c r="IHY62" s="1"/>
      <c r="IIA62" s="1"/>
      <c r="IIC62" s="1"/>
      <c r="IIE62" s="1"/>
      <c r="IIG62" s="1"/>
      <c r="III62" s="1"/>
      <c r="IIK62" s="1"/>
      <c r="IIM62" s="1"/>
      <c r="IIO62" s="1"/>
      <c r="IIQ62" s="1"/>
      <c r="IIS62" s="1"/>
      <c r="IIU62" s="1"/>
      <c r="IIW62" s="1"/>
      <c r="IIY62" s="1"/>
      <c r="IJA62" s="1"/>
      <c r="IJC62" s="1"/>
      <c r="IJE62" s="1"/>
      <c r="IJG62" s="1"/>
      <c r="IJI62" s="1"/>
      <c r="IJK62" s="1"/>
      <c r="IJM62" s="1"/>
      <c r="IJO62" s="1"/>
      <c r="IJQ62" s="1"/>
      <c r="IJS62" s="1"/>
      <c r="IJU62" s="1"/>
      <c r="IJW62" s="1"/>
      <c r="IJY62" s="1"/>
      <c r="IKA62" s="1"/>
      <c r="IKC62" s="1"/>
      <c r="IKE62" s="1"/>
      <c r="IKG62" s="1"/>
      <c r="IKI62" s="1"/>
      <c r="IKK62" s="1"/>
      <c r="IKM62" s="1"/>
      <c r="IKO62" s="1"/>
      <c r="IKQ62" s="1"/>
      <c r="IKS62" s="1"/>
      <c r="IKU62" s="1"/>
      <c r="IKW62" s="1"/>
      <c r="IKY62" s="1"/>
      <c r="ILA62" s="1"/>
      <c r="ILC62" s="1"/>
      <c r="ILE62" s="1"/>
      <c r="ILG62" s="1"/>
      <c r="ILI62" s="1"/>
      <c r="ILK62" s="1"/>
      <c r="ILM62" s="1"/>
      <c r="ILO62" s="1"/>
      <c r="ILQ62" s="1"/>
      <c r="ILS62" s="1"/>
      <c r="ILU62" s="1"/>
      <c r="ILW62" s="1"/>
      <c r="ILY62" s="1"/>
      <c r="IMA62" s="1"/>
      <c r="IMC62" s="1"/>
      <c r="IME62" s="1"/>
      <c r="IMG62" s="1"/>
      <c r="IMI62" s="1"/>
      <c r="IMK62" s="1"/>
      <c r="IMM62" s="1"/>
      <c r="IMO62" s="1"/>
      <c r="IMQ62" s="1"/>
      <c r="IMS62" s="1"/>
      <c r="IMU62" s="1"/>
      <c r="IMW62" s="1"/>
      <c r="IMY62" s="1"/>
      <c r="INA62" s="1"/>
      <c r="INC62" s="1"/>
      <c r="INE62" s="1"/>
      <c r="ING62" s="1"/>
      <c r="INI62" s="1"/>
      <c r="INK62" s="1"/>
      <c r="INM62" s="1"/>
      <c r="INO62" s="1"/>
      <c r="INQ62" s="1"/>
      <c r="INS62" s="1"/>
      <c r="INU62" s="1"/>
      <c r="INW62" s="1"/>
      <c r="INY62" s="1"/>
      <c r="IOA62" s="1"/>
      <c r="IOC62" s="1"/>
      <c r="IOE62" s="1"/>
      <c r="IOG62" s="1"/>
      <c r="IOI62" s="1"/>
      <c r="IOK62" s="1"/>
      <c r="IOM62" s="1"/>
      <c r="IOO62" s="1"/>
      <c r="IOQ62" s="1"/>
      <c r="IOS62" s="1"/>
      <c r="IOU62" s="1"/>
      <c r="IOW62" s="1"/>
      <c r="IOY62" s="1"/>
      <c r="IPA62" s="1"/>
      <c r="IPC62" s="1"/>
      <c r="IPE62" s="1"/>
      <c r="IPG62" s="1"/>
      <c r="IPI62" s="1"/>
      <c r="IPK62" s="1"/>
      <c r="IPM62" s="1"/>
      <c r="IPO62" s="1"/>
      <c r="IPQ62" s="1"/>
      <c r="IPS62" s="1"/>
      <c r="IPU62" s="1"/>
      <c r="IPW62" s="1"/>
      <c r="IPY62" s="1"/>
      <c r="IQA62" s="1"/>
      <c r="IQC62" s="1"/>
      <c r="IQE62" s="1"/>
      <c r="IQG62" s="1"/>
      <c r="IQI62" s="1"/>
      <c r="IQK62" s="1"/>
      <c r="IQM62" s="1"/>
      <c r="IQO62" s="1"/>
      <c r="IQQ62" s="1"/>
      <c r="IQS62" s="1"/>
      <c r="IQU62" s="1"/>
      <c r="IQW62" s="1"/>
      <c r="IQY62" s="1"/>
      <c r="IRA62" s="1"/>
      <c r="IRC62" s="1"/>
      <c r="IRE62" s="1"/>
      <c r="IRG62" s="1"/>
      <c r="IRI62" s="1"/>
      <c r="IRK62" s="1"/>
      <c r="IRM62" s="1"/>
      <c r="IRO62" s="1"/>
      <c r="IRQ62" s="1"/>
      <c r="IRS62" s="1"/>
      <c r="IRU62" s="1"/>
      <c r="IRW62" s="1"/>
      <c r="IRY62" s="1"/>
      <c r="ISA62" s="1"/>
      <c r="ISC62" s="1"/>
      <c r="ISE62" s="1"/>
      <c r="ISG62" s="1"/>
      <c r="ISI62" s="1"/>
      <c r="ISK62" s="1"/>
      <c r="ISM62" s="1"/>
      <c r="ISO62" s="1"/>
      <c r="ISQ62" s="1"/>
      <c r="ISS62" s="1"/>
      <c r="ISU62" s="1"/>
      <c r="ISW62" s="1"/>
      <c r="ISY62" s="1"/>
      <c r="ITA62" s="1"/>
      <c r="ITC62" s="1"/>
      <c r="ITE62" s="1"/>
      <c r="ITG62" s="1"/>
      <c r="ITI62" s="1"/>
      <c r="ITK62" s="1"/>
      <c r="ITM62" s="1"/>
      <c r="ITO62" s="1"/>
      <c r="ITQ62" s="1"/>
      <c r="ITS62" s="1"/>
      <c r="ITU62" s="1"/>
      <c r="ITW62" s="1"/>
      <c r="ITY62" s="1"/>
      <c r="IUA62" s="1"/>
      <c r="IUC62" s="1"/>
      <c r="IUE62" s="1"/>
      <c r="IUG62" s="1"/>
      <c r="IUI62" s="1"/>
      <c r="IUK62" s="1"/>
      <c r="IUM62" s="1"/>
      <c r="IUO62" s="1"/>
      <c r="IUQ62" s="1"/>
      <c r="IUS62" s="1"/>
      <c r="IUU62" s="1"/>
      <c r="IUW62" s="1"/>
      <c r="IUY62" s="1"/>
      <c r="IVA62" s="1"/>
      <c r="IVC62" s="1"/>
      <c r="IVE62" s="1"/>
      <c r="IVG62" s="1"/>
      <c r="IVI62" s="1"/>
      <c r="IVK62" s="1"/>
      <c r="IVM62" s="1"/>
      <c r="IVO62" s="1"/>
      <c r="IVQ62" s="1"/>
      <c r="IVS62" s="1"/>
      <c r="IVU62" s="1"/>
      <c r="IVW62" s="1"/>
      <c r="IVY62" s="1"/>
      <c r="IWA62" s="1"/>
      <c r="IWC62" s="1"/>
      <c r="IWE62" s="1"/>
      <c r="IWG62" s="1"/>
      <c r="IWI62" s="1"/>
      <c r="IWK62" s="1"/>
      <c r="IWM62" s="1"/>
      <c r="IWO62" s="1"/>
      <c r="IWQ62" s="1"/>
      <c r="IWS62" s="1"/>
      <c r="IWU62" s="1"/>
      <c r="IWW62" s="1"/>
      <c r="IWY62" s="1"/>
      <c r="IXA62" s="1"/>
      <c r="IXC62" s="1"/>
      <c r="IXE62" s="1"/>
      <c r="IXG62" s="1"/>
      <c r="IXI62" s="1"/>
      <c r="IXK62" s="1"/>
      <c r="IXM62" s="1"/>
      <c r="IXO62" s="1"/>
      <c r="IXQ62" s="1"/>
      <c r="IXS62" s="1"/>
      <c r="IXU62" s="1"/>
      <c r="IXW62" s="1"/>
      <c r="IXY62" s="1"/>
      <c r="IYA62" s="1"/>
      <c r="IYC62" s="1"/>
      <c r="IYE62" s="1"/>
      <c r="IYG62" s="1"/>
      <c r="IYI62" s="1"/>
      <c r="IYK62" s="1"/>
      <c r="IYM62" s="1"/>
      <c r="IYO62" s="1"/>
      <c r="IYQ62" s="1"/>
      <c r="IYS62" s="1"/>
      <c r="IYU62" s="1"/>
      <c r="IYW62" s="1"/>
      <c r="IYY62" s="1"/>
      <c r="IZA62" s="1"/>
      <c r="IZC62" s="1"/>
      <c r="IZE62" s="1"/>
      <c r="IZG62" s="1"/>
      <c r="IZI62" s="1"/>
      <c r="IZK62" s="1"/>
      <c r="IZM62" s="1"/>
      <c r="IZO62" s="1"/>
      <c r="IZQ62" s="1"/>
      <c r="IZS62" s="1"/>
      <c r="IZU62" s="1"/>
      <c r="IZW62" s="1"/>
      <c r="IZY62" s="1"/>
      <c r="JAA62" s="1"/>
      <c r="JAC62" s="1"/>
      <c r="JAE62" s="1"/>
      <c r="JAG62" s="1"/>
      <c r="JAI62" s="1"/>
      <c r="JAK62" s="1"/>
      <c r="JAM62" s="1"/>
      <c r="JAO62" s="1"/>
      <c r="JAQ62" s="1"/>
      <c r="JAS62" s="1"/>
      <c r="JAU62" s="1"/>
      <c r="JAW62" s="1"/>
      <c r="JAY62" s="1"/>
      <c r="JBA62" s="1"/>
      <c r="JBC62" s="1"/>
      <c r="JBE62" s="1"/>
      <c r="JBG62" s="1"/>
      <c r="JBI62" s="1"/>
      <c r="JBK62" s="1"/>
      <c r="JBM62" s="1"/>
      <c r="JBO62" s="1"/>
      <c r="JBQ62" s="1"/>
      <c r="JBS62" s="1"/>
      <c r="JBU62" s="1"/>
      <c r="JBW62" s="1"/>
      <c r="JBY62" s="1"/>
      <c r="JCA62" s="1"/>
      <c r="JCC62" s="1"/>
      <c r="JCE62" s="1"/>
      <c r="JCG62" s="1"/>
      <c r="JCI62" s="1"/>
      <c r="JCK62" s="1"/>
      <c r="JCM62" s="1"/>
      <c r="JCO62" s="1"/>
      <c r="JCQ62" s="1"/>
      <c r="JCS62" s="1"/>
      <c r="JCU62" s="1"/>
      <c r="JCW62" s="1"/>
      <c r="JCY62" s="1"/>
      <c r="JDA62" s="1"/>
      <c r="JDC62" s="1"/>
      <c r="JDE62" s="1"/>
      <c r="JDG62" s="1"/>
      <c r="JDI62" s="1"/>
      <c r="JDK62" s="1"/>
      <c r="JDM62" s="1"/>
      <c r="JDO62" s="1"/>
      <c r="JDQ62" s="1"/>
      <c r="JDS62" s="1"/>
      <c r="JDU62" s="1"/>
      <c r="JDW62" s="1"/>
      <c r="JDY62" s="1"/>
      <c r="JEA62" s="1"/>
      <c r="JEC62" s="1"/>
      <c r="JEE62" s="1"/>
      <c r="JEG62" s="1"/>
      <c r="JEI62" s="1"/>
      <c r="JEK62" s="1"/>
      <c r="JEM62" s="1"/>
      <c r="JEO62" s="1"/>
      <c r="JEQ62" s="1"/>
      <c r="JES62" s="1"/>
      <c r="JEU62" s="1"/>
      <c r="JEW62" s="1"/>
      <c r="JEY62" s="1"/>
      <c r="JFA62" s="1"/>
      <c r="JFC62" s="1"/>
      <c r="JFE62" s="1"/>
      <c r="JFG62" s="1"/>
      <c r="JFI62" s="1"/>
      <c r="JFK62" s="1"/>
      <c r="JFM62" s="1"/>
      <c r="JFO62" s="1"/>
      <c r="JFQ62" s="1"/>
      <c r="JFS62" s="1"/>
      <c r="JFU62" s="1"/>
      <c r="JFW62" s="1"/>
      <c r="JFY62" s="1"/>
      <c r="JGA62" s="1"/>
      <c r="JGC62" s="1"/>
      <c r="JGE62" s="1"/>
      <c r="JGG62" s="1"/>
      <c r="JGI62" s="1"/>
      <c r="JGK62" s="1"/>
      <c r="JGM62" s="1"/>
      <c r="JGO62" s="1"/>
      <c r="JGQ62" s="1"/>
      <c r="JGS62" s="1"/>
      <c r="JGU62" s="1"/>
      <c r="JGW62" s="1"/>
      <c r="JGY62" s="1"/>
      <c r="JHA62" s="1"/>
      <c r="JHC62" s="1"/>
      <c r="JHE62" s="1"/>
      <c r="JHG62" s="1"/>
      <c r="JHI62" s="1"/>
      <c r="JHK62" s="1"/>
      <c r="JHM62" s="1"/>
      <c r="JHO62" s="1"/>
      <c r="JHQ62" s="1"/>
      <c r="JHS62" s="1"/>
      <c r="JHU62" s="1"/>
      <c r="JHW62" s="1"/>
      <c r="JHY62" s="1"/>
      <c r="JIA62" s="1"/>
      <c r="JIC62" s="1"/>
      <c r="JIE62" s="1"/>
      <c r="JIG62" s="1"/>
      <c r="JII62" s="1"/>
      <c r="JIK62" s="1"/>
      <c r="JIM62" s="1"/>
      <c r="JIO62" s="1"/>
      <c r="JIQ62" s="1"/>
      <c r="JIS62" s="1"/>
      <c r="JIU62" s="1"/>
      <c r="JIW62" s="1"/>
      <c r="JIY62" s="1"/>
      <c r="JJA62" s="1"/>
      <c r="JJC62" s="1"/>
      <c r="JJE62" s="1"/>
      <c r="JJG62" s="1"/>
      <c r="JJI62" s="1"/>
      <c r="JJK62" s="1"/>
      <c r="JJM62" s="1"/>
      <c r="JJO62" s="1"/>
      <c r="JJQ62" s="1"/>
      <c r="JJS62" s="1"/>
      <c r="JJU62" s="1"/>
      <c r="JJW62" s="1"/>
      <c r="JJY62" s="1"/>
      <c r="JKA62" s="1"/>
      <c r="JKC62" s="1"/>
      <c r="JKE62" s="1"/>
      <c r="JKG62" s="1"/>
      <c r="JKI62" s="1"/>
      <c r="JKK62" s="1"/>
      <c r="JKM62" s="1"/>
      <c r="JKO62" s="1"/>
      <c r="JKQ62" s="1"/>
      <c r="JKS62" s="1"/>
      <c r="JKU62" s="1"/>
      <c r="JKW62" s="1"/>
      <c r="JKY62" s="1"/>
      <c r="JLA62" s="1"/>
      <c r="JLC62" s="1"/>
      <c r="JLE62" s="1"/>
      <c r="JLG62" s="1"/>
      <c r="JLI62" s="1"/>
      <c r="JLK62" s="1"/>
      <c r="JLM62" s="1"/>
      <c r="JLO62" s="1"/>
      <c r="JLQ62" s="1"/>
      <c r="JLS62" s="1"/>
      <c r="JLU62" s="1"/>
      <c r="JLW62" s="1"/>
      <c r="JLY62" s="1"/>
      <c r="JMA62" s="1"/>
      <c r="JMC62" s="1"/>
      <c r="JME62" s="1"/>
      <c r="JMG62" s="1"/>
      <c r="JMI62" s="1"/>
      <c r="JMK62" s="1"/>
      <c r="JMM62" s="1"/>
      <c r="JMO62" s="1"/>
      <c r="JMQ62" s="1"/>
      <c r="JMS62" s="1"/>
      <c r="JMU62" s="1"/>
      <c r="JMW62" s="1"/>
      <c r="JMY62" s="1"/>
      <c r="JNA62" s="1"/>
      <c r="JNC62" s="1"/>
      <c r="JNE62" s="1"/>
      <c r="JNG62" s="1"/>
      <c r="JNI62" s="1"/>
      <c r="JNK62" s="1"/>
      <c r="JNM62" s="1"/>
      <c r="JNO62" s="1"/>
      <c r="JNQ62" s="1"/>
      <c r="JNS62" s="1"/>
      <c r="JNU62" s="1"/>
      <c r="JNW62" s="1"/>
      <c r="JNY62" s="1"/>
      <c r="JOA62" s="1"/>
      <c r="JOC62" s="1"/>
      <c r="JOE62" s="1"/>
      <c r="JOG62" s="1"/>
      <c r="JOI62" s="1"/>
      <c r="JOK62" s="1"/>
      <c r="JOM62" s="1"/>
      <c r="JOO62" s="1"/>
      <c r="JOQ62" s="1"/>
      <c r="JOS62" s="1"/>
      <c r="JOU62" s="1"/>
      <c r="JOW62" s="1"/>
      <c r="JOY62" s="1"/>
      <c r="JPA62" s="1"/>
      <c r="JPC62" s="1"/>
      <c r="JPE62" s="1"/>
      <c r="JPG62" s="1"/>
      <c r="JPI62" s="1"/>
      <c r="JPK62" s="1"/>
      <c r="JPM62" s="1"/>
      <c r="JPO62" s="1"/>
      <c r="JPQ62" s="1"/>
      <c r="JPS62" s="1"/>
      <c r="JPU62" s="1"/>
      <c r="JPW62" s="1"/>
      <c r="JPY62" s="1"/>
      <c r="JQA62" s="1"/>
      <c r="JQC62" s="1"/>
      <c r="JQE62" s="1"/>
      <c r="JQG62" s="1"/>
      <c r="JQI62" s="1"/>
      <c r="JQK62" s="1"/>
      <c r="JQM62" s="1"/>
      <c r="JQO62" s="1"/>
      <c r="JQQ62" s="1"/>
      <c r="JQS62" s="1"/>
      <c r="JQU62" s="1"/>
      <c r="JQW62" s="1"/>
      <c r="JQY62" s="1"/>
      <c r="JRA62" s="1"/>
      <c r="JRC62" s="1"/>
      <c r="JRE62" s="1"/>
      <c r="JRG62" s="1"/>
      <c r="JRI62" s="1"/>
      <c r="JRK62" s="1"/>
      <c r="JRM62" s="1"/>
      <c r="JRO62" s="1"/>
      <c r="JRQ62" s="1"/>
      <c r="JRS62" s="1"/>
      <c r="JRU62" s="1"/>
      <c r="JRW62" s="1"/>
      <c r="JRY62" s="1"/>
      <c r="JSA62" s="1"/>
      <c r="JSC62" s="1"/>
      <c r="JSE62" s="1"/>
      <c r="JSG62" s="1"/>
      <c r="JSI62" s="1"/>
      <c r="JSK62" s="1"/>
      <c r="JSM62" s="1"/>
      <c r="JSO62" s="1"/>
      <c r="JSQ62" s="1"/>
      <c r="JSS62" s="1"/>
      <c r="JSU62" s="1"/>
      <c r="JSW62" s="1"/>
      <c r="JSY62" s="1"/>
      <c r="JTA62" s="1"/>
      <c r="JTC62" s="1"/>
      <c r="JTE62" s="1"/>
      <c r="JTG62" s="1"/>
      <c r="JTI62" s="1"/>
      <c r="JTK62" s="1"/>
      <c r="JTM62" s="1"/>
      <c r="JTO62" s="1"/>
      <c r="JTQ62" s="1"/>
      <c r="JTS62" s="1"/>
      <c r="JTU62" s="1"/>
      <c r="JTW62" s="1"/>
      <c r="JTY62" s="1"/>
      <c r="JUA62" s="1"/>
      <c r="JUC62" s="1"/>
      <c r="JUE62" s="1"/>
      <c r="JUG62" s="1"/>
      <c r="JUI62" s="1"/>
      <c r="JUK62" s="1"/>
      <c r="JUM62" s="1"/>
      <c r="JUO62" s="1"/>
      <c r="JUQ62" s="1"/>
      <c r="JUS62" s="1"/>
      <c r="JUU62" s="1"/>
      <c r="JUW62" s="1"/>
      <c r="JUY62" s="1"/>
      <c r="JVA62" s="1"/>
      <c r="JVC62" s="1"/>
      <c r="JVE62" s="1"/>
      <c r="JVG62" s="1"/>
      <c r="JVI62" s="1"/>
      <c r="JVK62" s="1"/>
      <c r="JVM62" s="1"/>
      <c r="JVO62" s="1"/>
      <c r="JVQ62" s="1"/>
      <c r="JVS62" s="1"/>
      <c r="JVU62" s="1"/>
      <c r="JVW62" s="1"/>
      <c r="JVY62" s="1"/>
      <c r="JWA62" s="1"/>
      <c r="JWC62" s="1"/>
      <c r="JWE62" s="1"/>
      <c r="JWG62" s="1"/>
      <c r="JWI62" s="1"/>
      <c r="JWK62" s="1"/>
      <c r="JWM62" s="1"/>
      <c r="JWO62" s="1"/>
      <c r="JWQ62" s="1"/>
      <c r="JWS62" s="1"/>
      <c r="JWU62" s="1"/>
      <c r="JWW62" s="1"/>
      <c r="JWY62" s="1"/>
      <c r="JXA62" s="1"/>
      <c r="JXC62" s="1"/>
      <c r="JXE62" s="1"/>
      <c r="JXG62" s="1"/>
      <c r="JXI62" s="1"/>
      <c r="JXK62" s="1"/>
      <c r="JXM62" s="1"/>
      <c r="JXO62" s="1"/>
      <c r="JXQ62" s="1"/>
      <c r="JXS62" s="1"/>
      <c r="JXU62" s="1"/>
      <c r="JXW62" s="1"/>
      <c r="JXY62" s="1"/>
      <c r="JYA62" s="1"/>
      <c r="JYC62" s="1"/>
      <c r="JYE62" s="1"/>
      <c r="JYG62" s="1"/>
      <c r="JYI62" s="1"/>
      <c r="JYK62" s="1"/>
      <c r="JYM62" s="1"/>
      <c r="JYO62" s="1"/>
      <c r="JYQ62" s="1"/>
      <c r="JYS62" s="1"/>
      <c r="JYU62" s="1"/>
      <c r="JYW62" s="1"/>
      <c r="JYY62" s="1"/>
      <c r="JZA62" s="1"/>
      <c r="JZC62" s="1"/>
      <c r="JZE62" s="1"/>
      <c r="JZG62" s="1"/>
      <c r="JZI62" s="1"/>
      <c r="JZK62" s="1"/>
      <c r="JZM62" s="1"/>
      <c r="JZO62" s="1"/>
      <c r="JZQ62" s="1"/>
      <c r="JZS62" s="1"/>
      <c r="JZU62" s="1"/>
      <c r="JZW62" s="1"/>
      <c r="JZY62" s="1"/>
      <c r="KAA62" s="1"/>
      <c r="KAC62" s="1"/>
      <c r="KAE62" s="1"/>
      <c r="KAG62" s="1"/>
      <c r="KAI62" s="1"/>
      <c r="KAK62" s="1"/>
      <c r="KAM62" s="1"/>
      <c r="KAO62" s="1"/>
      <c r="KAQ62" s="1"/>
      <c r="KAS62" s="1"/>
      <c r="KAU62" s="1"/>
      <c r="KAW62" s="1"/>
      <c r="KAY62" s="1"/>
      <c r="KBA62" s="1"/>
      <c r="KBC62" s="1"/>
      <c r="KBE62" s="1"/>
      <c r="KBG62" s="1"/>
      <c r="KBI62" s="1"/>
      <c r="KBK62" s="1"/>
      <c r="KBM62" s="1"/>
      <c r="KBO62" s="1"/>
      <c r="KBQ62" s="1"/>
      <c r="KBS62" s="1"/>
      <c r="KBU62" s="1"/>
      <c r="KBW62" s="1"/>
      <c r="KBY62" s="1"/>
      <c r="KCA62" s="1"/>
      <c r="KCC62" s="1"/>
      <c r="KCE62" s="1"/>
      <c r="KCG62" s="1"/>
      <c r="KCI62" s="1"/>
      <c r="KCK62" s="1"/>
      <c r="KCM62" s="1"/>
      <c r="KCO62" s="1"/>
      <c r="KCQ62" s="1"/>
      <c r="KCS62" s="1"/>
      <c r="KCU62" s="1"/>
      <c r="KCW62" s="1"/>
      <c r="KCY62" s="1"/>
      <c r="KDA62" s="1"/>
      <c r="KDC62" s="1"/>
      <c r="KDE62" s="1"/>
      <c r="KDG62" s="1"/>
      <c r="KDI62" s="1"/>
      <c r="KDK62" s="1"/>
      <c r="KDM62" s="1"/>
      <c r="KDO62" s="1"/>
      <c r="KDQ62" s="1"/>
      <c r="KDS62" s="1"/>
      <c r="KDU62" s="1"/>
      <c r="KDW62" s="1"/>
      <c r="KDY62" s="1"/>
      <c r="KEA62" s="1"/>
      <c r="KEC62" s="1"/>
      <c r="KEE62" s="1"/>
      <c r="KEG62" s="1"/>
      <c r="KEI62" s="1"/>
      <c r="KEK62" s="1"/>
      <c r="KEM62" s="1"/>
      <c r="KEO62" s="1"/>
      <c r="KEQ62" s="1"/>
      <c r="KES62" s="1"/>
      <c r="KEU62" s="1"/>
      <c r="KEW62" s="1"/>
      <c r="KEY62" s="1"/>
      <c r="KFA62" s="1"/>
      <c r="KFC62" s="1"/>
      <c r="KFE62" s="1"/>
      <c r="KFG62" s="1"/>
      <c r="KFI62" s="1"/>
      <c r="KFK62" s="1"/>
      <c r="KFM62" s="1"/>
      <c r="KFO62" s="1"/>
      <c r="KFQ62" s="1"/>
      <c r="KFS62" s="1"/>
      <c r="KFU62" s="1"/>
      <c r="KFW62" s="1"/>
      <c r="KFY62" s="1"/>
      <c r="KGA62" s="1"/>
      <c r="KGC62" s="1"/>
      <c r="KGE62" s="1"/>
      <c r="KGG62" s="1"/>
      <c r="KGI62" s="1"/>
      <c r="KGK62" s="1"/>
      <c r="KGM62" s="1"/>
      <c r="KGO62" s="1"/>
      <c r="KGQ62" s="1"/>
      <c r="KGS62" s="1"/>
      <c r="KGU62" s="1"/>
      <c r="KGW62" s="1"/>
      <c r="KGY62" s="1"/>
      <c r="KHA62" s="1"/>
      <c r="KHC62" s="1"/>
      <c r="KHE62" s="1"/>
      <c r="KHG62" s="1"/>
      <c r="KHI62" s="1"/>
      <c r="KHK62" s="1"/>
      <c r="KHM62" s="1"/>
      <c r="KHO62" s="1"/>
      <c r="KHQ62" s="1"/>
      <c r="KHS62" s="1"/>
      <c r="KHU62" s="1"/>
      <c r="KHW62" s="1"/>
      <c r="KHY62" s="1"/>
      <c r="KIA62" s="1"/>
      <c r="KIC62" s="1"/>
      <c r="KIE62" s="1"/>
      <c r="KIG62" s="1"/>
      <c r="KII62" s="1"/>
      <c r="KIK62" s="1"/>
      <c r="KIM62" s="1"/>
      <c r="KIO62" s="1"/>
      <c r="KIQ62" s="1"/>
      <c r="KIS62" s="1"/>
      <c r="KIU62" s="1"/>
      <c r="KIW62" s="1"/>
      <c r="KIY62" s="1"/>
      <c r="KJA62" s="1"/>
      <c r="KJC62" s="1"/>
      <c r="KJE62" s="1"/>
      <c r="KJG62" s="1"/>
      <c r="KJI62" s="1"/>
      <c r="KJK62" s="1"/>
      <c r="KJM62" s="1"/>
      <c r="KJO62" s="1"/>
      <c r="KJQ62" s="1"/>
      <c r="KJS62" s="1"/>
      <c r="KJU62" s="1"/>
      <c r="KJW62" s="1"/>
      <c r="KJY62" s="1"/>
      <c r="KKA62" s="1"/>
      <c r="KKC62" s="1"/>
      <c r="KKE62" s="1"/>
      <c r="KKG62" s="1"/>
      <c r="KKI62" s="1"/>
      <c r="KKK62" s="1"/>
      <c r="KKM62" s="1"/>
      <c r="KKO62" s="1"/>
      <c r="KKQ62" s="1"/>
      <c r="KKS62" s="1"/>
      <c r="KKU62" s="1"/>
      <c r="KKW62" s="1"/>
      <c r="KKY62" s="1"/>
      <c r="KLA62" s="1"/>
      <c r="KLC62" s="1"/>
      <c r="KLE62" s="1"/>
      <c r="KLG62" s="1"/>
      <c r="KLI62" s="1"/>
      <c r="KLK62" s="1"/>
      <c r="KLM62" s="1"/>
      <c r="KLO62" s="1"/>
      <c r="KLQ62" s="1"/>
      <c r="KLS62" s="1"/>
      <c r="KLU62" s="1"/>
      <c r="KLW62" s="1"/>
      <c r="KLY62" s="1"/>
      <c r="KMA62" s="1"/>
      <c r="KMC62" s="1"/>
      <c r="KME62" s="1"/>
      <c r="KMG62" s="1"/>
      <c r="KMI62" s="1"/>
      <c r="KMK62" s="1"/>
      <c r="KMM62" s="1"/>
      <c r="KMO62" s="1"/>
      <c r="KMQ62" s="1"/>
      <c r="KMS62" s="1"/>
      <c r="KMU62" s="1"/>
      <c r="KMW62" s="1"/>
      <c r="KMY62" s="1"/>
      <c r="KNA62" s="1"/>
      <c r="KNC62" s="1"/>
      <c r="KNE62" s="1"/>
      <c r="KNG62" s="1"/>
      <c r="KNI62" s="1"/>
      <c r="KNK62" s="1"/>
      <c r="KNM62" s="1"/>
      <c r="KNO62" s="1"/>
      <c r="KNQ62" s="1"/>
      <c r="KNS62" s="1"/>
      <c r="KNU62" s="1"/>
      <c r="KNW62" s="1"/>
      <c r="KNY62" s="1"/>
      <c r="KOA62" s="1"/>
      <c r="KOC62" s="1"/>
      <c r="KOE62" s="1"/>
      <c r="KOG62" s="1"/>
      <c r="KOI62" s="1"/>
      <c r="KOK62" s="1"/>
      <c r="KOM62" s="1"/>
      <c r="KOO62" s="1"/>
      <c r="KOQ62" s="1"/>
      <c r="KOS62" s="1"/>
      <c r="KOU62" s="1"/>
      <c r="KOW62" s="1"/>
      <c r="KOY62" s="1"/>
      <c r="KPA62" s="1"/>
      <c r="KPC62" s="1"/>
      <c r="KPE62" s="1"/>
      <c r="KPG62" s="1"/>
      <c r="KPI62" s="1"/>
      <c r="KPK62" s="1"/>
      <c r="KPM62" s="1"/>
      <c r="KPO62" s="1"/>
      <c r="KPQ62" s="1"/>
      <c r="KPS62" s="1"/>
      <c r="KPU62" s="1"/>
      <c r="KPW62" s="1"/>
      <c r="KPY62" s="1"/>
      <c r="KQA62" s="1"/>
      <c r="KQC62" s="1"/>
      <c r="KQE62" s="1"/>
      <c r="KQG62" s="1"/>
      <c r="KQI62" s="1"/>
      <c r="KQK62" s="1"/>
      <c r="KQM62" s="1"/>
      <c r="KQO62" s="1"/>
      <c r="KQQ62" s="1"/>
      <c r="KQS62" s="1"/>
      <c r="KQU62" s="1"/>
      <c r="KQW62" s="1"/>
      <c r="KQY62" s="1"/>
      <c r="KRA62" s="1"/>
      <c r="KRC62" s="1"/>
      <c r="KRE62" s="1"/>
      <c r="KRG62" s="1"/>
      <c r="KRI62" s="1"/>
      <c r="KRK62" s="1"/>
      <c r="KRM62" s="1"/>
      <c r="KRO62" s="1"/>
      <c r="KRQ62" s="1"/>
      <c r="KRS62" s="1"/>
      <c r="KRU62" s="1"/>
      <c r="KRW62" s="1"/>
      <c r="KRY62" s="1"/>
      <c r="KSA62" s="1"/>
      <c r="KSC62" s="1"/>
      <c r="KSE62" s="1"/>
      <c r="KSG62" s="1"/>
      <c r="KSI62" s="1"/>
      <c r="KSK62" s="1"/>
      <c r="KSM62" s="1"/>
      <c r="KSO62" s="1"/>
      <c r="KSQ62" s="1"/>
      <c r="KSS62" s="1"/>
      <c r="KSU62" s="1"/>
      <c r="KSW62" s="1"/>
      <c r="KSY62" s="1"/>
      <c r="KTA62" s="1"/>
      <c r="KTC62" s="1"/>
      <c r="KTE62" s="1"/>
      <c r="KTG62" s="1"/>
      <c r="KTI62" s="1"/>
      <c r="KTK62" s="1"/>
      <c r="KTM62" s="1"/>
      <c r="KTO62" s="1"/>
      <c r="KTQ62" s="1"/>
      <c r="KTS62" s="1"/>
      <c r="KTU62" s="1"/>
      <c r="KTW62" s="1"/>
      <c r="KTY62" s="1"/>
      <c r="KUA62" s="1"/>
      <c r="KUC62" s="1"/>
      <c r="KUE62" s="1"/>
      <c r="KUG62" s="1"/>
      <c r="KUI62" s="1"/>
      <c r="KUK62" s="1"/>
      <c r="KUM62" s="1"/>
      <c r="KUO62" s="1"/>
      <c r="KUQ62" s="1"/>
      <c r="KUS62" s="1"/>
      <c r="KUU62" s="1"/>
      <c r="KUW62" s="1"/>
      <c r="KUY62" s="1"/>
      <c r="KVA62" s="1"/>
      <c r="KVC62" s="1"/>
      <c r="KVE62" s="1"/>
      <c r="KVG62" s="1"/>
      <c r="KVI62" s="1"/>
      <c r="KVK62" s="1"/>
      <c r="KVM62" s="1"/>
      <c r="KVO62" s="1"/>
      <c r="KVQ62" s="1"/>
      <c r="KVS62" s="1"/>
      <c r="KVU62" s="1"/>
      <c r="KVW62" s="1"/>
      <c r="KVY62" s="1"/>
      <c r="KWA62" s="1"/>
      <c r="KWC62" s="1"/>
      <c r="KWE62" s="1"/>
      <c r="KWG62" s="1"/>
      <c r="KWI62" s="1"/>
      <c r="KWK62" s="1"/>
      <c r="KWM62" s="1"/>
      <c r="KWO62" s="1"/>
      <c r="KWQ62" s="1"/>
      <c r="KWS62" s="1"/>
      <c r="KWU62" s="1"/>
      <c r="KWW62" s="1"/>
      <c r="KWY62" s="1"/>
      <c r="KXA62" s="1"/>
      <c r="KXC62" s="1"/>
      <c r="KXE62" s="1"/>
      <c r="KXG62" s="1"/>
      <c r="KXI62" s="1"/>
      <c r="KXK62" s="1"/>
      <c r="KXM62" s="1"/>
      <c r="KXO62" s="1"/>
      <c r="KXQ62" s="1"/>
      <c r="KXS62" s="1"/>
      <c r="KXU62" s="1"/>
      <c r="KXW62" s="1"/>
      <c r="KXY62" s="1"/>
      <c r="KYA62" s="1"/>
      <c r="KYC62" s="1"/>
      <c r="KYE62" s="1"/>
      <c r="KYG62" s="1"/>
      <c r="KYI62" s="1"/>
      <c r="KYK62" s="1"/>
      <c r="KYM62" s="1"/>
      <c r="KYO62" s="1"/>
      <c r="KYQ62" s="1"/>
      <c r="KYS62" s="1"/>
      <c r="KYU62" s="1"/>
      <c r="KYW62" s="1"/>
      <c r="KYY62" s="1"/>
      <c r="KZA62" s="1"/>
      <c r="KZC62" s="1"/>
      <c r="KZE62" s="1"/>
      <c r="KZG62" s="1"/>
      <c r="KZI62" s="1"/>
      <c r="KZK62" s="1"/>
      <c r="KZM62" s="1"/>
      <c r="KZO62" s="1"/>
      <c r="KZQ62" s="1"/>
      <c r="KZS62" s="1"/>
      <c r="KZU62" s="1"/>
      <c r="KZW62" s="1"/>
      <c r="KZY62" s="1"/>
      <c r="LAA62" s="1"/>
      <c r="LAC62" s="1"/>
      <c r="LAE62" s="1"/>
      <c r="LAG62" s="1"/>
      <c r="LAI62" s="1"/>
      <c r="LAK62" s="1"/>
      <c r="LAM62" s="1"/>
      <c r="LAO62" s="1"/>
      <c r="LAQ62" s="1"/>
      <c r="LAS62" s="1"/>
      <c r="LAU62" s="1"/>
      <c r="LAW62" s="1"/>
      <c r="LAY62" s="1"/>
      <c r="LBA62" s="1"/>
      <c r="LBC62" s="1"/>
      <c r="LBE62" s="1"/>
      <c r="LBG62" s="1"/>
      <c r="LBI62" s="1"/>
      <c r="LBK62" s="1"/>
      <c r="LBM62" s="1"/>
      <c r="LBO62" s="1"/>
      <c r="LBQ62" s="1"/>
      <c r="LBS62" s="1"/>
      <c r="LBU62" s="1"/>
      <c r="LBW62" s="1"/>
      <c r="LBY62" s="1"/>
      <c r="LCA62" s="1"/>
      <c r="LCC62" s="1"/>
      <c r="LCE62" s="1"/>
      <c r="LCG62" s="1"/>
      <c r="LCI62" s="1"/>
      <c r="LCK62" s="1"/>
      <c r="LCM62" s="1"/>
      <c r="LCO62" s="1"/>
      <c r="LCQ62" s="1"/>
      <c r="LCS62" s="1"/>
      <c r="LCU62" s="1"/>
      <c r="LCW62" s="1"/>
      <c r="LCY62" s="1"/>
      <c r="LDA62" s="1"/>
      <c r="LDC62" s="1"/>
      <c r="LDE62" s="1"/>
      <c r="LDG62" s="1"/>
      <c r="LDI62" s="1"/>
      <c r="LDK62" s="1"/>
      <c r="LDM62" s="1"/>
      <c r="LDO62" s="1"/>
      <c r="LDQ62" s="1"/>
      <c r="LDS62" s="1"/>
      <c r="LDU62" s="1"/>
      <c r="LDW62" s="1"/>
      <c r="LDY62" s="1"/>
      <c r="LEA62" s="1"/>
      <c r="LEC62" s="1"/>
      <c r="LEE62" s="1"/>
      <c r="LEG62" s="1"/>
      <c r="LEI62" s="1"/>
      <c r="LEK62" s="1"/>
      <c r="LEM62" s="1"/>
      <c r="LEO62" s="1"/>
      <c r="LEQ62" s="1"/>
      <c r="LES62" s="1"/>
      <c r="LEU62" s="1"/>
      <c r="LEW62" s="1"/>
      <c r="LEY62" s="1"/>
      <c r="LFA62" s="1"/>
      <c r="LFC62" s="1"/>
      <c r="LFE62" s="1"/>
      <c r="LFG62" s="1"/>
      <c r="LFI62" s="1"/>
      <c r="LFK62" s="1"/>
      <c r="LFM62" s="1"/>
      <c r="LFO62" s="1"/>
      <c r="LFQ62" s="1"/>
      <c r="LFS62" s="1"/>
      <c r="LFU62" s="1"/>
      <c r="LFW62" s="1"/>
      <c r="LFY62" s="1"/>
      <c r="LGA62" s="1"/>
      <c r="LGC62" s="1"/>
      <c r="LGE62" s="1"/>
      <c r="LGG62" s="1"/>
      <c r="LGI62" s="1"/>
      <c r="LGK62" s="1"/>
      <c r="LGM62" s="1"/>
      <c r="LGO62" s="1"/>
      <c r="LGQ62" s="1"/>
      <c r="LGS62" s="1"/>
      <c r="LGU62" s="1"/>
      <c r="LGW62" s="1"/>
      <c r="LGY62" s="1"/>
      <c r="LHA62" s="1"/>
      <c r="LHC62" s="1"/>
      <c r="LHE62" s="1"/>
      <c r="LHG62" s="1"/>
      <c r="LHI62" s="1"/>
      <c r="LHK62" s="1"/>
      <c r="LHM62" s="1"/>
      <c r="LHO62" s="1"/>
      <c r="LHQ62" s="1"/>
      <c r="LHS62" s="1"/>
      <c r="LHU62" s="1"/>
      <c r="LHW62" s="1"/>
      <c r="LHY62" s="1"/>
      <c r="LIA62" s="1"/>
      <c r="LIC62" s="1"/>
      <c r="LIE62" s="1"/>
      <c r="LIG62" s="1"/>
      <c r="LII62" s="1"/>
      <c r="LIK62" s="1"/>
      <c r="LIM62" s="1"/>
      <c r="LIO62" s="1"/>
      <c r="LIQ62" s="1"/>
      <c r="LIS62" s="1"/>
      <c r="LIU62" s="1"/>
      <c r="LIW62" s="1"/>
      <c r="LIY62" s="1"/>
      <c r="LJA62" s="1"/>
      <c r="LJC62" s="1"/>
      <c r="LJE62" s="1"/>
      <c r="LJG62" s="1"/>
      <c r="LJI62" s="1"/>
      <c r="LJK62" s="1"/>
      <c r="LJM62" s="1"/>
      <c r="LJO62" s="1"/>
      <c r="LJQ62" s="1"/>
      <c r="LJS62" s="1"/>
      <c r="LJU62" s="1"/>
      <c r="LJW62" s="1"/>
      <c r="LJY62" s="1"/>
      <c r="LKA62" s="1"/>
      <c r="LKC62" s="1"/>
      <c r="LKE62" s="1"/>
      <c r="LKG62" s="1"/>
      <c r="LKI62" s="1"/>
      <c r="LKK62" s="1"/>
      <c r="LKM62" s="1"/>
      <c r="LKO62" s="1"/>
      <c r="LKQ62" s="1"/>
      <c r="LKS62" s="1"/>
      <c r="LKU62" s="1"/>
      <c r="LKW62" s="1"/>
      <c r="LKY62" s="1"/>
      <c r="LLA62" s="1"/>
      <c r="LLC62" s="1"/>
      <c r="LLE62" s="1"/>
      <c r="LLG62" s="1"/>
      <c r="LLI62" s="1"/>
      <c r="LLK62" s="1"/>
      <c r="LLM62" s="1"/>
      <c r="LLO62" s="1"/>
      <c r="LLQ62" s="1"/>
      <c r="LLS62" s="1"/>
      <c r="LLU62" s="1"/>
      <c r="LLW62" s="1"/>
      <c r="LLY62" s="1"/>
      <c r="LMA62" s="1"/>
      <c r="LMC62" s="1"/>
      <c r="LME62" s="1"/>
      <c r="LMG62" s="1"/>
      <c r="LMI62" s="1"/>
      <c r="LMK62" s="1"/>
      <c r="LMM62" s="1"/>
      <c r="LMO62" s="1"/>
      <c r="LMQ62" s="1"/>
      <c r="LMS62" s="1"/>
      <c r="LMU62" s="1"/>
      <c r="LMW62" s="1"/>
      <c r="LMY62" s="1"/>
      <c r="LNA62" s="1"/>
      <c r="LNC62" s="1"/>
      <c r="LNE62" s="1"/>
      <c r="LNG62" s="1"/>
      <c r="LNI62" s="1"/>
      <c r="LNK62" s="1"/>
      <c r="LNM62" s="1"/>
      <c r="LNO62" s="1"/>
      <c r="LNQ62" s="1"/>
      <c r="LNS62" s="1"/>
      <c r="LNU62" s="1"/>
      <c r="LNW62" s="1"/>
      <c r="LNY62" s="1"/>
      <c r="LOA62" s="1"/>
      <c r="LOC62" s="1"/>
      <c r="LOE62" s="1"/>
      <c r="LOG62" s="1"/>
      <c r="LOI62" s="1"/>
      <c r="LOK62" s="1"/>
      <c r="LOM62" s="1"/>
      <c r="LOO62" s="1"/>
      <c r="LOQ62" s="1"/>
      <c r="LOS62" s="1"/>
      <c r="LOU62" s="1"/>
      <c r="LOW62" s="1"/>
      <c r="LOY62" s="1"/>
      <c r="LPA62" s="1"/>
      <c r="LPC62" s="1"/>
      <c r="LPE62" s="1"/>
      <c r="LPG62" s="1"/>
      <c r="LPI62" s="1"/>
      <c r="LPK62" s="1"/>
      <c r="LPM62" s="1"/>
      <c r="LPO62" s="1"/>
      <c r="LPQ62" s="1"/>
      <c r="LPS62" s="1"/>
      <c r="LPU62" s="1"/>
      <c r="LPW62" s="1"/>
      <c r="LPY62" s="1"/>
      <c r="LQA62" s="1"/>
      <c r="LQC62" s="1"/>
      <c r="LQE62" s="1"/>
      <c r="LQG62" s="1"/>
      <c r="LQI62" s="1"/>
      <c r="LQK62" s="1"/>
      <c r="LQM62" s="1"/>
      <c r="LQO62" s="1"/>
      <c r="LQQ62" s="1"/>
      <c r="LQS62" s="1"/>
      <c r="LQU62" s="1"/>
      <c r="LQW62" s="1"/>
      <c r="LQY62" s="1"/>
      <c r="LRA62" s="1"/>
      <c r="LRC62" s="1"/>
      <c r="LRE62" s="1"/>
      <c r="LRG62" s="1"/>
      <c r="LRI62" s="1"/>
      <c r="LRK62" s="1"/>
      <c r="LRM62" s="1"/>
      <c r="LRO62" s="1"/>
      <c r="LRQ62" s="1"/>
      <c r="LRS62" s="1"/>
      <c r="LRU62" s="1"/>
      <c r="LRW62" s="1"/>
      <c r="LRY62" s="1"/>
      <c r="LSA62" s="1"/>
      <c r="LSC62" s="1"/>
      <c r="LSE62" s="1"/>
      <c r="LSG62" s="1"/>
      <c r="LSI62" s="1"/>
      <c r="LSK62" s="1"/>
      <c r="LSM62" s="1"/>
      <c r="LSO62" s="1"/>
      <c r="LSQ62" s="1"/>
      <c r="LSS62" s="1"/>
      <c r="LSU62" s="1"/>
      <c r="LSW62" s="1"/>
      <c r="LSY62" s="1"/>
      <c r="LTA62" s="1"/>
      <c r="LTC62" s="1"/>
      <c r="LTE62" s="1"/>
      <c r="LTG62" s="1"/>
      <c r="LTI62" s="1"/>
      <c r="LTK62" s="1"/>
      <c r="LTM62" s="1"/>
      <c r="LTO62" s="1"/>
      <c r="LTQ62" s="1"/>
      <c r="LTS62" s="1"/>
      <c r="LTU62" s="1"/>
      <c r="LTW62" s="1"/>
      <c r="LTY62" s="1"/>
      <c r="LUA62" s="1"/>
      <c r="LUC62" s="1"/>
      <c r="LUE62" s="1"/>
      <c r="LUG62" s="1"/>
      <c r="LUI62" s="1"/>
      <c r="LUK62" s="1"/>
      <c r="LUM62" s="1"/>
      <c r="LUO62" s="1"/>
      <c r="LUQ62" s="1"/>
      <c r="LUS62" s="1"/>
      <c r="LUU62" s="1"/>
      <c r="LUW62" s="1"/>
      <c r="LUY62" s="1"/>
      <c r="LVA62" s="1"/>
      <c r="LVC62" s="1"/>
      <c r="LVE62" s="1"/>
      <c r="LVG62" s="1"/>
      <c r="LVI62" s="1"/>
      <c r="LVK62" s="1"/>
      <c r="LVM62" s="1"/>
      <c r="LVO62" s="1"/>
      <c r="LVQ62" s="1"/>
      <c r="LVS62" s="1"/>
      <c r="LVU62" s="1"/>
      <c r="LVW62" s="1"/>
      <c r="LVY62" s="1"/>
      <c r="LWA62" s="1"/>
      <c r="LWC62" s="1"/>
      <c r="LWE62" s="1"/>
      <c r="LWG62" s="1"/>
      <c r="LWI62" s="1"/>
      <c r="LWK62" s="1"/>
      <c r="LWM62" s="1"/>
      <c r="LWO62" s="1"/>
      <c r="LWQ62" s="1"/>
      <c r="LWS62" s="1"/>
      <c r="LWU62" s="1"/>
      <c r="LWW62" s="1"/>
      <c r="LWY62" s="1"/>
      <c r="LXA62" s="1"/>
      <c r="LXC62" s="1"/>
      <c r="LXE62" s="1"/>
      <c r="LXG62" s="1"/>
      <c r="LXI62" s="1"/>
      <c r="LXK62" s="1"/>
      <c r="LXM62" s="1"/>
      <c r="LXO62" s="1"/>
      <c r="LXQ62" s="1"/>
      <c r="LXS62" s="1"/>
      <c r="LXU62" s="1"/>
      <c r="LXW62" s="1"/>
      <c r="LXY62" s="1"/>
      <c r="LYA62" s="1"/>
      <c r="LYC62" s="1"/>
      <c r="LYE62" s="1"/>
      <c r="LYG62" s="1"/>
      <c r="LYI62" s="1"/>
      <c r="LYK62" s="1"/>
      <c r="LYM62" s="1"/>
      <c r="LYO62" s="1"/>
      <c r="LYQ62" s="1"/>
      <c r="LYS62" s="1"/>
      <c r="LYU62" s="1"/>
      <c r="LYW62" s="1"/>
      <c r="LYY62" s="1"/>
      <c r="LZA62" s="1"/>
      <c r="LZC62" s="1"/>
      <c r="LZE62" s="1"/>
      <c r="LZG62" s="1"/>
      <c r="LZI62" s="1"/>
      <c r="LZK62" s="1"/>
      <c r="LZM62" s="1"/>
      <c r="LZO62" s="1"/>
      <c r="LZQ62" s="1"/>
      <c r="LZS62" s="1"/>
      <c r="LZU62" s="1"/>
      <c r="LZW62" s="1"/>
      <c r="LZY62" s="1"/>
      <c r="MAA62" s="1"/>
      <c r="MAC62" s="1"/>
      <c r="MAE62" s="1"/>
      <c r="MAG62" s="1"/>
      <c r="MAI62" s="1"/>
      <c r="MAK62" s="1"/>
      <c r="MAM62" s="1"/>
      <c r="MAO62" s="1"/>
      <c r="MAQ62" s="1"/>
      <c r="MAS62" s="1"/>
      <c r="MAU62" s="1"/>
      <c r="MAW62" s="1"/>
      <c r="MAY62" s="1"/>
      <c r="MBA62" s="1"/>
      <c r="MBC62" s="1"/>
      <c r="MBE62" s="1"/>
      <c r="MBG62" s="1"/>
      <c r="MBI62" s="1"/>
      <c r="MBK62" s="1"/>
      <c r="MBM62" s="1"/>
      <c r="MBO62" s="1"/>
      <c r="MBQ62" s="1"/>
      <c r="MBS62" s="1"/>
      <c r="MBU62" s="1"/>
      <c r="MBW62" s="1"/>
      <c r="MBY62" s="1"/>
      <c r="MCA62" s="1"/>
      <c r="MCC62" s="1"/>
      <c r="MCE62" s="1"/>
      <c r="MCG62" s="1"/>
      <c r="MCI62" s="1"/>
      <c r="MCK62" s="1"/>
      <c r="MCM62" s="1"/>
      <c r="MCO62" s="1"/>
      <c r="MCQ62" s="1"/>
      <c r="MCS62" s="1"/>
      <c r="MCU62" s="1"/>
      <c r="MCW62" s="1"/>
      <c r="MCY62" s="1"/>
      <c r="MDA62" s="1"/>
      <c r="MDC62" s="1"/>
      <c r="MDE62" s="1"/>
      <c r="MDG62" s="1"/>
      <c r="MDI62" s="1"/>
      <c r="MDK62" s="1"/>
      <c r="MDM62" s="1"/>
      <c r="MDO62" s="1"/>
      <c r="MDQ62" s="1"/>
      <c r="MDS62" s="1"/>
      <c r="MDU62" s="1"/>
      <c r="MDW62" s="1"/>
      <c r="MDY62" s="1"/>
      <c r="MEA62" s="1"/>
      <c r="MEC62" s="1"/>
      <c r="MEE62" s="1"/>
      <c r="MEG62" s="1"/>
      <c r="MEI62" s="1"/>
      <c r="MEK62" s="1"/>
      <c r="MEM62" s="1"/>
      <c r="MEO62" s="1"/>
      <c r="MEQ62" s="1"/>
      <c r="MES62" s="1"/>
      <c r="MEU62" s="1"/>
      <c r="MEW62" s="1"/>
      <c r="MEY62" s="1"/>
      <c r="MFA62" s="1"/>
      <c r="MFC62" s="1"/>
      <c r="MFE62" s="1"/>
      <c r="MFG62" s="1"/>
      <c r="MFI62" s="1"/>
      <c r="MFK62" s="1"/>
      <c r="MFM62" s="1"/>
      <c r="MFO62" s="1"/>
      <c r="MFQ62" s="1"/>
      <c r="MFS62" s="1"/>
      <c r="MFU62" s="1"/>
      <c r="MFW62" s="1"/>
      <c r="MFY62" s="1"/>
      <c r="MGA62" s="1"/>
      <c r="MGC62" s="1"/>
      <c r="MGE62" s="1"/>
      <c r="MGG62" s="1"/>
      <c r="MGI62" s="1"/>
      <c r="MGK62" s="1"/>
      <c r="MGM62" s="1"/>
      <c r="MGO62" s="1"/>
      <c r="MGQ62" s="1"/>
      <c r="MGS62" s="1"/>
      <c r="MGU62" s="1"/>
      <c r="MGW62" s="1"/>
      <c r="MGY62" s="1"/>
      <c r="MHA62" s="1"/>
      <c r="MHC62" s="1"/>
      <c r="MHE62" s="1"/>
      <c r="MHG62" s="1"/>
      <c r="MHI62" s="1"/>
      <c r="MHK62" s="1"/>
      <c r="MHM62" s="1"/>
      <c r="MHO62" s="1"/>
      <c r="MHQ62" s="1"/>
      <c r="MHS62" s="1"/>
      <c r="MHU62" s="1"/>
      <c r="MHW62" s="1"/>
      <c r="MHY62" s="1"/>
      <c r="MIA62" s="1"/>
      <c r="MIC62" s="1"/>
      <c r="MIE62" s="1"/>
      <c r="MIG62" s="1"/>
      <c r="MII62" s="1"/>
      <c r="MIK62" s="1"/>
      <c r="MIM62" s="1"/>
      <c r="MIO62" s="1"/>
      <c r="MIQ62" s="1"/>
      <c r="MIS62" s="1"/>
      <c r="MIU62" s="1"/>
      <c r="MIW62" s="1"/>
      <c r="MIY62" s="1"/>
      <c r="MJA62" s="1"/>
      <c r="MJC62" s="1"/>
      <c r="MJE62" s="1"/>
      <c r="MJG62" s="1"/>
      <c r="MJI62" s="1"/>
      <c r="MJK62" s="1"/>
      <c r="MJM62" s="1"/>
      <c r="MJO62" s="1"/>
      <c r="MJQ62" s="1"/>
      <c r="MJS62" s="1"/>
      <c r="MJU62" s="1"/>
      <c r="MJW62" s="1"/>
      <c r="MJY62" s="1"/>
      <c r="MKA62" s="1"/>
      <c r="MKC62" s="1"/>
      <c r="MKE62" s="1"/>
      <c r="MKG62" s="1"/>
      <c r="MKI62" s="1"/>
      <c r="MKK62" s="1"/>
      <c r="MKM62" s="1"/>
      <c r="MKO62" s="1"/>
      <c r="MKQ62" s="1"/>
      <c r="MKS62" s="1"/>
      <c r="MKU62" s="1"/>
      <c r="MKW62" s="1"/>
      <c r="MKY62" s="1"/>
      <c r="MLA62" s="1"/>
      <c r="MLC62" s="1"/>
      <c r="MLE62" s="1"/>
      <c r="MLG62" s="1"/>
      <c r="MLI62" s="1"/>
      <c r="MLK62" s="1"/>
      <c r="MLM62" s="1"/>
      <c r="MLO62" s="1"/>
      <c r="MLQ62" s="1"/>
      <c r="MLS62" s="1"/>
      <c r="MLU62" s="1"/>
      <c r="MLW62" s="1"/>
      <c r="MLY62" s="1"/>
      <c r="MMA62" s="1"/>
      <c r="MMC62" s="1"/>
      <c r="MME62" s="1"/>
      <c r="MMG62" s="1"/>
      <c r="MMI62" s="1"/>
      <c r="MMK62" s="1"/>
      <c r="MMM62" s="1"/>
      <c r="MMO62" s="1"/>
      <c r="MMQ62" s="1"/>
      <c r="MMS62" s="1"/>
      <c r="MMU62" s="1"/>
      <c r="MMW62" s="1"/>
      <c r="MMY62" s="1"/>
      <c r="MNA62" s="1"/>
      <c r="MNC62" s="1"/>
      <c r="MNE62" s="1"/>
      <c r="MNG62" s="1"/>
      <c r="MNI62" s="1"/>
      <c r="MNK62" s="1"/>
      <c r="MNM62" s="1"/>
      <c r="MNO62" s="1"/>
      <c r="MNQ62" s="1"/>
      <c r="MNS62" s="1"/>
      <c r="MNU62" s="1"/>
      <c r="MNW62" s="1"/>
      <c r="MNY62" s="1"/>
      <c r="MOA62" s="1"/>
      <c r="MOC62" s="1"/>
      <c r="MOE62" s="1"/>
      <c r="MOG62" s="1"/>
      <c r="MOI62" s="1"/>
      <c r="MOK62" s="1"/>
      <c r="MOM62" s="1"/>
      <c r="MOO62" s="1"/>
      <c r="MOQ62" s="1"/>
      <c r="MOS62" s="1"/>
      <c r="MOU62" s="1"/>
      <c r="MOW62" s="1"/>
      <c r="MOY62" s="1"/>
      <c r="MPA62" s="1"/>
      <c r="MPC62" s="1"/>
      <c r="MPE62" s="1"/>
      <c r="MPG62" s="1"/>
      <c r="MPI62" s="1"/>
      <c r="MPK62" s="1"/>
      <c r="MPM62" s="1"/>
      <c r="MPO62" s="1"/>
      <c r="MPQ62" s="1"/>
      <c r="MPS62" s="1"/>
      <c r="MPU62" s="1"/>
      <c r="MPW62" s="1"/>
      <c r="MPY62" s="1"/>
      <c r="MQA62" s="1"/>
      <c r="MQC62" s="1"/>
      <c r="MQE62" s="1"/>
      <c r="MQG62" s="1"/>
      <c r="MQI62" s="1"/>
      <c r="MQK62" s="1"/>
      <c r="MQM62" s="1"/>
      <c r="MQO62" s="1"/>
      <c r="MQQ62" s="1"/>
      <c r="MQS62" s="1"/>
      <c r="MQU62" s="1"/>
      <c r="MQW62" s="1"/>
      <c r="MQY62" s="1"/>
      <c r="MRA62" s="1"/>
      <c r="MRC62" s="1"/>
      <c r="MRE62" s="1"/>
      <c r="MRG62" s="1"/>
      <c r="MRI62" s="1"/>
      <c r="MRK62" s="1"/>
      <c r="MRM62" s="1"/>
      <c r="MRO62" s="1"/>
      <c r="MRQ62" s="1"/>
      <c r="MRS62" s="1"/>
      <c r="MRU62" s="1"/>
      <c r="MRW62" s="1"/>
      <c r="MRY62" s="1"/>
      <c r="MSA62" s="1"/>
      <c r="MSC62" s="1"/>
      <c r="MSE62" s="1"/>
      <c r="MSG62" s="1"/>
      <c r="MSI62" s="1"/>
      <c r="MSK62" s="1"/>
      <c r="MSM62" s="1"/>
      <c r="MSO62" s="1"/>
      <c r="MSQ62" s="1"/>
      <c r="MSS62" s="1"/>
      <c r="MSU62" s="1"/>
      <c r="MSW62" s="1"/>
      <c r="MSY62" s="1"/>
      <c r="MTA62" s="1"/>
      <c r="MTC62" s="1"/>
      <c r="MTE62" s="1"/>
      <c r="MTG62" s="1"/>
      <c r="MTI62" s="1"/>
      <c r="MTK62" s="1"/>
      <c r="MTM62" s="1"/>
      <c r="MTO62" s="1"/>
      <c r="MTQ62" s="1"/>
      <c r="MTS62" s="1"/>
      <c r="MTU62" s="1"/>
      <c r="MTW62" s="1"/>
      <c r="MTY62" s="1"/>
      <c r="MUA62" s="1"/>
      <c r="MUC62" s="1"/>
      <c r="MUE62" s="1"/>
      <c r="MUG62" s="1"/>
      <c r="MUI62" s="1"/>
      <c r="MUK62" s="1"/>
      <c r="MUM62" s="1"/>
      <c r="MUO62" s="1"/>
      <c r="MUQ62" s="1"/>
      <c r="MUS62" s="1"/>
      <c r="MUU62" s="1"/>
      <c r="MUW62" s="1"/>
      <c r="MUY62" s="1"/>
      <c r="MVA62" s="1"/>
      <c r="MVC62" s="1"/>
      <c r="MVE62" s="1"/>
      <c r="MVG62" s="1"/>
      <c r="MVI62" s="1"/>
      <c r="MVK62" s="1"/>
      <c r="MVM62" s="1"/>
      <c r="MVO62" s="1"/>
      <c r="MVQ62" s="1"/>
      <c r="MVS62" s="1"/>
      <c r="MVU62" s="1"/>
      <c r="MVW62" s="1"/>
      <c r="MVY62" s="1"/>
      <c r="MWA62" s="1"/>
      <c r="MWC62" s="1"/>
      <c r="MWE62" s="1"/>
      <c r="MWG62" s="1"/>
      <c r="MWI62" s="1"/>
      <c r="MWK62" s="1"/>
      <c r="MWM62" s="1"/>
      <c r="MWO62" s="1"/>
      <c r="MWQ62" s="1"/>
      <c r="MWS62" s="1"/>
      <c r="MWU62" s="1"/>
      <c r="MWW62" s="1"/>
      <c r="MWY62" s="1"/>
      <c r="MXA62" s="1"/>
      <c r="MXC62" s="1"/>
      <c r="MXE62" s="1"/>
      <c r="MXG62" s="1"/>
      <c r="MXI62" s="1"/>
      <c r="MXK62" s="1"/>
      <c r="MXM62" s="1"/>
      <c r="MXO62" s="1"/>
      <c r="MXQ62" s="1"/>
      <c r="MXS62" s="1"/>
      <c r="MXU62" s="1"/>
      <c r="MXW62" s="1"/>
      <c r="MXY62" s="1"/>
      <c r="MYA62" s="1"/>
      <c r="MYC62" s="1"/>
      <c r="MYE62" s="1"/>
      <c r="MYG62" s="1"/>
      <c r="MYI62" s="1"/>
      <c r="MYK62" s="1"/>
      <c r="MYM62" s="1"/>
      <c r="MYO62" s="1"/>
      <c r="MYQ62" s="1"/>
      <c r="MYS62" s="1"/>
      <c r="MYU62" s="1"/>
      <c r="MYW62" s="1"/>
      <c r="MYY62" s="1"/>
      <c r="MZA62" s="1"/>
      <c r="MZC62" s="1"/>
      <c r="MZE62" s="1"/>
      <c r="MZG62" s="1"/>
      <c r="MZI62" s="1"/>
      <c r="MZK62" s="1"/>
      <c r="MZM62" s="1"/>
      <c r="MZO62" s="1"/>
      <c r="MZQ62" s="1"/>
      <c r="MZS62" s="1"/>
      <c r="MZU62" s="1"/>
      <c r="MZW62" s="1"/>
      <c r="MZY62" s="1"/>
      <c r="NAA62" s="1"/>
      <c r="NAC62" s="1"/>
      <c r="NAE62" s="1"/>
      <c r="NAG62" s="1"/>
      <c r="NAI62" s="1"/>
      <c r="NAK62" s="1"/>
      <c r="NAM62" s="1"/>
      <c r="NAO62" s="1"/>
      <c r="NAQ62" s="1"/>
      <c r="NAS62" s="1"/>
      <c r="NAU62" s="1"/>
      <c r="NAW62" s="1"/>
      <c r="NAY62" s="1"/>
      <c r="NBA62" s="1"/>
      <c r="NBC62" s="1"/>
      <c r="NBE62" s="1"/>
      <c r="NBG62" s="1"/>
      <c r="NBI62" s="1"/>
      <c r="NBK62" s="1"/>
      <c r="NBM62" s="1"/>
      <c r="NBO62" s="1"/>
      <c r="NBQ62" s="1"/>
      <c r="NBS62" s="1"/>
      <c r="NBU62" s="1"/>
      <c r="NBW62" s="1"/>
      <c r="NBY62" s="1"/>
      <c r="NCA62" s="1"/>
      <c r="NCC62" s="1"/>
      <c r="NCE62" s="1"/>
      <c r="NCG62" s="1"/>
      <c r="NCI62" s="1"/>
      <c r="NCK62" s="1"/>
      <c r="NCM62" s="1"/>
      <c r="NCO62" s="1"/>
      <c r="NCQ62" s="1"/>
      <c r="NCS62" s="1"/>
      <c r="NCU62" s="1"/>
      <c r="NCW62" s="1"/>
      <c r="NCY62" s="1"/>
      <c r="NDA62" s="1"/>
      <c r="NDC62" s="1"/>
      <c r="NDE62" s="1"/>
      <c r="NDG62" s="1"/>
      <c r="NDI62" s="1"/>
      <c r="NDK62" s="1"/>
      <c r="NDM62" s="1"/>
      <c r="NDO62" s="1"/>
      <c r="NDQ62" s="1"/>
      <c r="NDS62" s="1"/>
      <c r="NDU62" s="1"/>
      <c r="NDW62" s="1"/>
      <c r="NDY62" s="1"/>
      <c r="NEA62" s="1"/>
      <c r="NEC62" s="1"/>
      <c r="NEE62" s="1"/>
      <c r="NEG62" s="1"/>
      <c r="NEI62" s="1"/>
      <c r="NEK62" s="1"/>
      <c r="NEM62" s="1"/>
      <c r="NEO62" s="1"/>
      <c r="NEQ62" s="1"/>
      <c r="NES62" s="1"/>
      <c r="NEU62" s="1"/>
      <c r="NEW62" s="1"/>
      <c r="NEY62" s="1"/>
      <c r="NFA62" s="1"/>
      <c r="NFC62" s="1"/>
      <c r="NFE62" s="1"/>
      <c r="NFG62" s="1"/>
      <c r="NFI62" s="1"/>
      <c r="NFK62" s="1"/>
      <c r="NFM62" s="1"/>
      <c r="NFO62" s="1"/>
      <c r="NFQ62" s="1"/>
      <c r="NFS62" s="1"/>
      <c r="NFU62" s="1"/>
      <c r="NFW62" s="1"/>
      <c r="NFY62" s="1"/>
      <c r="NGA62" s="1"/>
      <c r="NGC62" s="1"/>
      <c r="NGE62" s="1"/>
      <c r="NGG62" s="1"/>
      <c r="NGI62" s="1"/>
      <c r="NGK62" s="1"/>
      <c r="NGM62" s="1"/>
      <c r="NGO62" s="1"/>
      <c r="NGQ62" s="1"/>
      <c r="NGS62" s="1"/>
      <c r="NGU62" s="1"/>
      <c r="NGW62" s="1"/>
      <c r="NGY62" s="1"/>
      <c r="NHA62" s="1"/>
      <c r="NHC62" s="1"/>
      <c r="NHE62" s="1"/>
      <c r="NHG62" s="1"/>
      <c r="NHI62" s="1"/>
      <c r="NHK62" s="1"/>
      <c r="NHM62" s="1"/>
      <c r="NHO62" s="1"/>
      <c r="NHQ62" s="1"/>
      <c r="NHS62" s="1"/>
      <c r="NHU62" s="1"/>
      <c r="NHW62" s="1"/>
      <c r="NHY62" s="1"/>
      <c r="NIA62" s="1"/>
      <c r="NIC62" s="1"/>
      <c r="NIE62" s="1"/>
      <c r="NIG62" s="1"/>
      <c r="NII62" s="1"/>
      <c r="NIK62" s="1"/>
      <c r="NIM62" s="1"/>
      <c r="NIO62" s="1"/>
      <c r="NIQ62" s="1"/>
      <c r="NIS62" s="1"/>
      <c r="NIU62" s="1"/>
      <c r="NIW62" s="1"/>
      <c r="NIY62" s="1"/>
      <c r="NJA62" s="1"/>
      <c r="NJC62" s="1"/>
      <c r="NJE62" s="1"/>
      <c r="NJG62" s="1"/>
      <c r="NJI62" s="1"/>
      <c r="NJK62" s="1"/>
      <c r="NJM62" s="1"/>
      <c r="NJO62" s="1"/>
      <c r="NJQ62" s="1"/>
      <c r="NJS62" s="1"/>
      <c r="NJU62" s="1"/>
      <c r="NJW62" s="1"/>
      <c r="NJY62" s="1"/>
      <c r="NKA62" s="1"/>
      <c r="NKC62" s="1"/>
      <c r="NKE62" s="1"/>
      <c r="NKG62" s="1"/>
      <c r="NKI62" s="1"/>
      <c r="NKK62" s="1"/>
      <c r="NKM62" s="1"/>
      <c r="NKO62" s="1"/>
      <c r="NKQ62" s="1"/>
      <c r="NKS62" s="1"/>
      <c r="NKU62" s="1"/>
      <c r="NKW62" s="1"/>
      <c r="NKY62" s="1"/>
      <c r="NLA62" s="1"/>
      <c r="NLC62" s="1"/>
      <c r="NLE62" s="1"/>
      <c r="NLG62" s="1"/>
      <c r="NLI62" s="1"/>
      <c r="NLK62" s="1"/>
      <c r="NLM62" s="1"/>
      <c r="NLO62" s="1"/>
      <c r="NLQ62" s="1"/>
      <c r="NLS62" s="1"/>
      <c r="NLU62" s="1"/>
      <c r="NLW62" s="1"/>
      <c r="NLY62" s="1"/>
      <c r="NMA62" s="1"/>
      <c r="NMC62" s="1"/>
      <c r="NME62" s="1"/>
      <c r="NMG62" s="1"/>
      <c r="NMI62" s="1"/>
      <c r="NMK62" s="1"/>
      <c r="NMM62" s="1"/>
      <c r="NMO62" s="1"/>
      <c r="NMQ62" s="1"/>
      <c r="NMS62" s="1"/>
      <c r="NMU62" s="1"/>
      <c r="NMW62" s="1"/>
      <c r="NMY62" s="1"/>
      <c r="NNA62" s="1"/>
      <c r="NNC62" s="1"/>
      <c r="NNE62" s="1"/>
      <c r="NNG62" s="1"/>
      <c r="NNI62" s="1"/>
      <c r="NNK62" s="1"/>
      <c r="NNM62" s="1"/>
      <c r="NNO62" s="1"/>
      <c r="NNQ62" s="1"/>
      <c r="NNS62" s="1"/>
      <c r="NNU62" s="1"/>
      <c r="NNW62" s="1"/>
      <c r="NNY62" s="1"/>
      <c r="NOA62" s="1"/>
      <c r="NOC62" s="1"/>
      <c r="NOE62" s="1"/>
      <c r="NOG62" s="1"/>
      <c r="NOI62" s="1"/>
      <c r="NOK62" s="1"/>
      <c r="NOM62" s="1"/>
      <c r="NOO62" s="1"/>
      <c r="NOQ62" s="1"/>
      <c r="NOS62" s="1"/>
      <c r="NOU62" s="1"/>
      <c r="NOW62" s="1"/>
      <c r="NOY62" s="1"/>
      <c r="NPA62" s="1"/>
      <c r="NPC62" s="1"/>
      <c r="NPE62" s="1"/>
      <c r="NPG62" s="1"/>
      <c r="NPI62" s="1"/>
      <c r="NPK62" s="1"/>
      <c r="NPM62" s="1"/>
      <c r="NPO62" s="1"/>
      <c r="NPQ62" s="1"/>
      <c r="NPS62" s="1"/>
      <c r="NPU62" s="1"/>
      <c r="NPW62" s="1"/>
      <c r="NPY62" s="1"/>
      <c r="NQA62" s="1"/>
      <c r="NQC62" s="1"/>
      <c r="NQE62" s="1"/>
      <c r="NQG62" s="1"/>
      <c r="NQI62" s="1"/>
      <c r="NQK62" s="1"/>
      <c r="NQM62" s="1"/>
      <c r="NQO62" s="1"/>
      <c r="NQQ62" s="1"/>
      <c r="NQS62" s="1"/>
      <c r="NQU62" s="1"/>
      <c r="NQW62" s="1"/>
      <c r="NQY62" s="1"/>
      <c r="NRA62" s="1"/>
      <c r="NRC62" s="1"/>
      <c r="NRE62" s="1"/>
      <c r="NRG62" s="1"/>
      <c r="NRI62" s="1"/>
      <c r="NRK62" s="1"/>
      <c r="NRM62" s="1"/>
      <c r="NRO62" s="1"/>
      <c r="NRQ62" s="1"/>
      <c r="NRS62" s="1"/>
      <c r="NRU62" s="1"/>
      <c r="NRW62" s="1"/>
      <c r="NRY62" s="1"/>
      <c r="NSA62" s="1"/>
      <c r="NSC62" s="1"/>
      <c r="NSE62" s="1"/>
      <c r="NSG62" s="1"/>
      <c r="NSI62" s="1"/>
      <c r="NSK62" s="1"/>
      <c r="NSM62" s="1"/>
      <c r="NSO62" s="1"/>
      <c r="NSQ62" s="1"/>
      <c r="NSS62" s="1"/>
      <c r="NSU62" s="1"/>
      <c r="NSW62" s="1"/>
      <c r="NSY62" s="1"/>
      <c r="NTA62" s="1"/>
      <c r="NTC62" s="1"/>
      <c r="NTE62" s="1"/>
      <c r="NTG62" s="1"/>
      <c r="NTI62" s="1"/>
      <c r="NTK62" s="1"/>
      <c r="NTM62" s="1"/>
      <c r="NTO62" s="1"/>
      <c r="NTQ62" s="1"/>
      <c r="NTS62" s="1"/>
      <c r="NTU62" s="1"/>
      <c r="NTW62" s="1"/>
      <c r="NTY62" s="1"/>
      <c r="NUA62" s="1"/>
      <c r="NUC62" s="1"/>
      <c r="NUE62" s="1"/>
      <c r="NUG62" s="1"/>
      <c r="NUI62" s="1"/>
      <c r="NUK62" s="1"/>
      <c r="NUM62" s="1"/>
      <c r="NUO62" s="1"/>
      <c r="NUQ62" s="1"/>
      <c r="NUS62" s="1"/>
      <c r="NUU62" s="1"/>
      <c r="NUW62" s="1"/>
      <c r="NUY62" s="1"/>
      <c r="NVA62" s="1"/>
      <c r="NVC62" s="1"/>
      <c r="NVE62" s="1"/>
      <c r="NVG62" s="1"/>
      <c r="NVI62" s="1"/>
      <c r="NVK62" s="1"/>
      <c r="NVM62" s="1"/>
      <c r="NVO62" s="1"/>
      <c r="NVQ62" s="1"/>
      <c r="NVS62" s="1"/>
      <c r="NVU62" s="1"/>
      <c r="NVW62" s="1"/>
      <c r="NVY62" s="1"/>
      <c r="NWA62" s="1"/>
      <c r="NWC62" s="1"/>
      <c r="NWE62" s="1"/>
      <c r="NWG62" s="1"/>
      <c r="NWI62" s="1"/>
      <c r="NWK62" s="1"/>
      <c r="NWM62" s="1"/>
      <c r="NWO62" s="1"/>
      <c r="NWQ62" s="1"/>
      <c r="NWS62" s="1"/>
      <c r="NWU62" s="1"/>
      <c r="NWW62" s="1"/>
      <c r="NWY62" s="1"/>
      <c r="NXA62" s="1"/>
      <c r="NXC62" s="1"/>
      <c r="NXE62" s="1"/>
      <c r="NXG62" s="1"/>
      <c r="NXI62" s="1"/>
      <c r="NXK62" s="1"/>
      <c r="NXM62" s="1"/>
      <c r="NXO62" s="1"/>
      <c r="NXQ62" s="1"/>
      <c r="NXS62" s="1"/>
      <c r="NXU62" s="1"/>
      <c r="NXW62" s="1"/>
      <c r="NXY62" s="1"/>
      <c r="NYA62" s="1"/>
      <c r="NYC62" s="1"/>
      <c r="NYE62" s="1"/>
      <c r="NYG62" s="1"/>
      <c r="NYI62" s="1"/>
      <c r="NYK62" s="1"/>
      <c r="NYM62" s="1"/>
      <c r="NYO62" s="1"/>
      <c r="NYQ62" s="1"/>
      <c r="NYS62" s="1"/>
      <c r="NYU62" s="1"/>
      <c r="NYW62" s="1"/>
      <c r="NYY62" s="1"/>
      <c r="NZA62" s="1"/>
      <c r="NZC62" s="1"/>
      <c r="NZE62" s="1"/>
      <c r="NZG62" s="1"/>
      <c r="NZI62" s="1"/>
      <c r="NZK62" s="1"/>
      <c r="NZM62" s="1"/>
      <c r="NZO62" s="1"/>
      <c r="NZQ62" s="1"/>
      <c r="NZS62" s="1"/>
      <c r="NZU62" s="1"/>
      <c r="NZW62" s="1"/>
      <c r="NZY62" s="1"/>
      <c r="OAA62" s="1"/>
      <c r="OAC62" s="1"/>
      <c r="OAE62" s="1"/>
      <c r="OAG62" s="1"/>
      <c r="OAI62" s="1"/>
      <c r="OAK62" s="1"/>
      <c r="OAM62" s="1"/>
      <c r="OAO62" s="1"/>
      <c r="OAQ62" s="1"/>
      <c r="OAS62" s="1"/>
      <c r="OAU62" s="1"/>
      <c r="OAW62" s="1"/>
      <c r="OAY62" s="1"/>
      <c r="OBA62" s="1"/>
      <c r="OBC62" s="1"/>
      <c r="OBE62" s="1"/>
      <c r="OBG62" s="1"/>
      <c r="OBI62" s="1"/>
      <c r="OBK62" s="1"/>
      <c r="OBM62" s="1"/>
      <c r="OBO62" s="1"/>
      <c r="OBQ62" s="1"/>
      <c r="OBS62" s="1"/>
      <c r="OBU62" s="1"/>
      <c r="OBW62" s="1"/>
      <c r="OBY62" s="1"/>
      <c r="OCA62" s="1"/>
      <c r="OCC62" s="1"/>
      <c r="OCE62" s="1"/>
      <c r="OCG62" s="1"/>
      <c r="OCI62" s="1"/>
      <c r="OCK62" s="1"/>
      <c r="OCM62" s="1"/>
      <c r="OCO62" s="1"/>
      <c r="OCQ62" s="1"/>
      <c r="OCS62" s="1"/>
      <c r="OCU62" s="1"/>
      <c r="OCW62" s="1"/>
      <c r="OCY62" s="1"/>
      <c r="ODA62" s="1"/>
      <c r="ODC62" s="1"/>
      <c r="ODE62" s="1"/>
      <c r="ODG62" s="1"/>
      <c r="ODI62" s="1"/>
      <c r="ODK62" s="1"/>
      <c r="ODM62" s="1"/>
      <c r="ODO62" s="1"/>
      <c r="ODQ62" s="1"/>
      <c r="ODS62" s="1"/>
      <c r="ODU62" s="1"/>
      <c r="ODW62" s="1"/>
      <c r="ODY62" s="1"/>
      <c r="OEA62" s="1"/>
      <c r="OEC62" s="1"/>
      <c r="OEE62" s="1"/>
      <c r="OEG62" s="1"/>
      <c r="OEI62" s="1"/>
      <c r="OEK62" s="1"/>
      <c r="OEM62" s="1"/>
      <c r="OEO62" s="1"/>
      <c r="OEQ62" s="1"/>
      <c r="OES62" s="1"/>
      <c r="OEU62" s="1"/>
      <c r="OEW62" s="1"/>
      <c r="OEY62" s="1"/>
      <c r="OFA62" s="1"/>
      <c r="OFC62" s="1"/>
      <c r="OFE62" s="1"/>
      <c r="OFG62" s="1"/>
      <c r="OFI62" s="1"/>
      <c r="OFK62" s="1"/>
      <c r="OFM62" s="1"/>
      <c r="OFO62" s="1"/>
      <c r="OFQ62" s="1"/>
      <c r="OFS62" s="1"/>
      <c r="OFU62" s="1"/>
      <c r="OFW62" s="1"/>
      <c r="OFY62" s="1"/>
      <c r="OGA62" s="1"/>
      <c r="OGC62" s="1"/>
      <c r="OGE62" s="1"/>
      <c r="OGG62" s="1"/>
      <c r="OGI62" s="1"/>
      <c r="OGK62" s="1"/>
      <c r="OGM62" s="1"/>
      <c r="OGO62" s="1"/>
      <c r="OGQ62" s="1"/>
      <c r="OGS62" s="1"/>
      <c r="OGU62" s="1"/>
      <c r="OGW62" s="1"/>
      <c r="OGY62" s="1"/>
      <c r="OHA62" s="1"/>
      <c r="OHC62" s="1"/>
      <c r="OHE62" s="1"/>
      <c r="OHG62" s="1"/>
      <c r="OHI62" s="1"/>
      <c r="OHK62" s="1"/>
      <c r="OHM62" s="1"/>
      <c r="OHO62" s="1"/>
      <c r="OHQ62" s="1"/>
      <c r="OHS62" s="1"/>
      <c r="OHU62" s="1"/>
      <c r="OHW62" s="1"/>
      <c r="OHY62" s="1"/>
      <c r="OIA62" s="1"/>
      <c r="OIC62" s="1"/>
      <c r="OIE62" s="1"/>
      <c r="OIG62" s="1"/>
      <c r="OII62" s="1"/>
      <c r="OIK62" s="1"/>
      <c r="OIM62" s="1"/>
      <c r="OIO62" s="1"/>
      <c r="OIQ62" s="1"/>
      <c r="OIS62" s="1"/>
      <c r="OIU62" s="1"/>
      <c r="OIW62" s="1"/>
      <c r="OIY62" s="1"/>
      <c r="OJA62" s="1"/>
      <c r="OJC62" s="1"/>
      <c r="OJE62" s="1"/>
      <c r="OJG62" s="1"/>
      <c r="OJI62" s="1"/>
      <c r="OJK62" s="1"/>
      <c r="OJM62" s="1"/>
      <c r="OJO62" s="1"/>
      <c r="OJQ62" s="1"/>
      <c r="OJS62" s="1"/>
      <c r="OJU62" s="1"/>
      <c r="OJW62" s="1"/>
      <c r="OJY62" s="1"/>
      <c r="OKA62" s="1"/>
      <c r="OKC62" s="1"/>
      <c r="OKE62" s="1"/>
      <c r="OKG62" s="1"/>
      <c r="OKI62" s="1"/>
      <c r="OKK62" s="1"/>
      <c r="OKM62" s="1"/>
      <c r="OKO62" s="1"/>
      <c r="OKQ62" s="1"/>
      <c r="OKS62" s="1"/>
      <c r="OKU62" s="1"/>
      <c r="OKW62" s="1"/>
      <c r="OKY62" s="1"/>
      <c r="OLA62" s="1"/>
      <c r="OLC62" s="1"/>
      <c r="OLE62" s="1"/>
      <c r="OLG62" s="1"/>
      <c r="OLI62" s="1"/>
      <c r="OLK62" s="1"/>
      <c r="OLM62" s="1"/>
      <c r="OLO62" s="1"/>
      <c r="OLQ62" s="1"/>
      <c r="OLS62" s="1"/>
      <c r="OLU62" s="1"/>
      <c r="OLW62" s="1"/>
      <c r="OLY62" s="1"/>
      <c r="OMA62" s="1"/>
      <c r="OMC62" s="1"/>
      <c r="OME62" s="1"/>
      <c r="OMG62" s="1"/>
      <c r="OMI62" s="1"/>
      <c r="OMK62" s="1"/>
      <c r="OMM62" s="1"/>
      <c r="OMO62" s="1"/>
      <c r="OMQ62" s="1"/>
      <c r="OMS62" s="1"/>
      <c r="OMU62" s="1"/>
      <c r="OMW62" s="1"/>
      <c r="OMY62" s="1"/>
      <c r="ONA62" s="1"/>
      <c r="ONC62" s="1"/>
      <c r="ONE62" s="1"/>
      <c r="ONG62" s="1"/>
      <c r="ONI62" s="1"/>
      <c r="ONK62" s="1"/>
      <c r="ONM62" s="1"/>
      <c r="ONO62" s="1"/>
      <c r="ONQ62" s="1"/>
      <c r="ONS62" s="1"/>
      <c r="ONU62" s="1"/>
      <c r="ONW62" s="1"/>
      <c r="ONY62" s="1"/>
      <c r="OOA62" s="1"/>
      <c r="OOC62" s="1"/>
      <c r="OOE62" s="1"/>
      <c r="OOG62" s="1"/>
      <c r="OOI62" s="1"/>
      <c r="OOK62" s="1"/>
      <c r="OOM62" s="1"/>
      <c r="OOO62" s="1"/>
      <c r="OOQ62" s="1"/>
      <c r="OOS62" s="1"/>
      <c r="OOU62" s="1"/>
      <c r="OOW62" s="1"/>
      <c r="OOY62" s="1"/>
      <c r="OPA62" s="1"/>
      <c r="OPC62" s="1"/>
      <c r="OPE62" s="1"/>
      <c r="OPG62" s="1"/>
      <c r="OPI62" s="1"/>
      <c r="OPK62" s="1"/>
      <c r="OPM62" s="1"/>
      <c r="OPO62" s="1"/>
      <c r="OPQ62" s="1"/>
      <c r="OPS62" s="1"/>
      <c r="OPU62" s="1"/>
      <c r="OPW62" s="1"/>
      <c r="OPY62" s="1"/>
      <c r="OQA62" s="1"/>
      <c r="OQC62" s="1"/>
      <c r="OQE62" s="1"/>
      <c r="OQG62" s="1"/>
      <c r="OQI62" s="1"/>
      <c r="OQK62" s="1"/>
      <c r="OQM62" s="1"/>
      <c r="OQO62" s="1"/>
      <c r="OQQ62" s="1"/>
      <c r="OQS62" s="1"/>
      <c r="OQU62" s="1"/>
      <c r="OQW62" s="1"/>
      <c r="OQY62" s="1"/>
      <c r="ORA62" s="1"/>
      <c r="ORC62" s="1"/>
      <c r="ORE62" s="1"/>
      <c r="ORG62" s="1"/>
      <c r="ORI62" s="1"/>
      <c r="ORK62" s="1"/>
      <c r="ORM62" s="1"/>
      <c r="ORO62" s="1"/>
      <c r="ORQ62" s="1"/>
      <c r="ORS62" s="1"/>
      <c r="ORU62" s="1"/>
      <c r="ORW62" s="1"/>
      <c r="ORY62" s="1"/>
      <c r="OSA62" s="1"/>
      <c r="OSC62" s="1"/>
      <c r="OSE62" s="1"/>
      <c r="OSG62" s="1"/>
      <c r="OSI62" s="1"/>
      <c r="OSK62" s="1"/>
      <c r="OSM62" s="1"/>
      <c r="OSO62" s="1"/>
      <c r="OSQ62" s="1"/>
      <c r="OSS62" s="1"/>
      <c r="OSU62" s="1"/>
      <c r="OSW62" s="1"/>
      <c r="OSY62" s="1"/>
      <c r="OTA62" s="1"/>
      <c r="OTC62" s="1"/>
      <c r="OTE62" s="1"/>
      <c r="OTG62" s="1"/>
      <c r="OTI62" s="1"/>
      <c r="OTK62" s="1"/>
      <c r="OTM62" s="1"/>
      <c r="OTO62" s="1"/>
      <c r="OTQ62" s="1"/>
      <c r="OTS62" s="1"/>
      <c r="OTU62" s="1"/>
      <c r="OTW62" s="1"/>
      <c r="OTY62" s="1"/>
      <c r="OUA62" s="1"/>
      <c r="OUC62" s="1"/>
      <c r="OUE62" s="1"/>
      <c r="OUG62" s="1"/>
      <c r="OUI62" s="1"/>
      <c r="OUK62" s="1"/>
      <c r="OUM62" s="1"/>
      <c r="OUO62" s="1"/>
      <c r="OUQ62" s="1"/>
      <c r="OUS62" s="1"/>
      <c r="OUU62" s="1"/>
      <c r="OUW62" s="1"/>
      <c r="OUY62" s="1"/>
      <c r="OVA62" s="1"/>
      <c r="OVC62" s="1"/>
      <c r="OVE62" s="1"/>
      <c r="OVG62" s="1"/>
      <c r="OVI62" s="1"/>
      <c r="OVK62" s="1"/>
      <c r="OVM62" s="1"/>
      <c r="OVO62" s="1"/>
      <c r="OVQ62" s="1"/>
      <c r="OVS62" s="1"/>
      <c r="OVU62" s="1"/>
      <c r="OVW62" s="1"/>
      <c r="OVY62" s="1"/>
      <c r="OWA62" s="1"/>
      <c r="OWC62" s="1"/>
      <c r="OWE62" s="1"/>
      <c r="OWG62" s="1"/>
      <c r="OWI62" s="1"/>
      <c r="OWK62" s="1"/>
      <c r="OWM62" s="1"/>
      <c r="OWO62" s="1"/>
      <c r="OWQ62" s="1"/>
      <c r="OWS62" s="1"/>
      <c r="OWU62" s="1"/>
      <c r="OWW62" s="1"/>
      <c r="OWY62" s="1"/>
      <c r="OXA62" s="1"/>
      <c r="OXC62" s="1"/>
      <c r="OXE62" s="1"/>
      <c r="OXG62" s="1"/>
      <c r="OXI62" s="1"/>
      <c r="OXK62" s="1"/>
      <c r="OXM62" s="1"/>
      <c r="OXO62" s="1"/>
      <c r="OXQ62" s="1"/>
      <c r="OXS62" s="1"/>
      <c r="OXU62" s="1"/>
      <c r="OXW62" s="1"/>
      <c r="OXY62" s="1"/>
      <c r="OYA62" s="1"/>
      <c r="OYC62" s="1"/>
      <c r="OYE62" s="1"/>
      <c r="OYG62" s="1"/>
      <c r="OYI62" s="1"/>
      <c r="OYK62" s="1"/>
      <c r="OYM62" s="1"/>
      <c r="OYO62" s="1"/>
      <c r="OYQ62" s="1"/>
      <c r="OYS62" s="1"/>
      <c r="OYU62" s="1"/>
      <c r="OYW62" s="1"/>
      <c r="OYY62" s="1"/>
      <c r="OZA62" s="1"/>
      <c r="OZC62" s="1"/>
      <c r="OZE62" s="1"/>
      <c r="OZG62" s="1"/>
      <c r="OZI62" s="1"/>
      <c r="OZK62" s="1"/>
      <c r="OZM62" s="1"/>
      <c r="OZO62" s="1"/>
      <c r="OZQ62" s="1"/>
      <c r="OZS62" s="1"/>
      <c r="OZU62" s="1"/>
      <c r="OZW62" s="1"/>
      <c r="OZY62" s="1"/>
      <c r="PAA62" s="1"/>
      <c r="PAC62" s="1"/>
      <c r="PAE62" s="1"/>
      <c r="PAG62" s="1"/>
      <c r="PAI62" s="1"/>
      <c r="PAK62" s="1"/>
      <c r="PAM62" s="1"/>
      <c r="PAO62" s="1"/>
      <c r="PAQ62" s="1"/>
      <c r="PAS62" s="1"/>
      <c r="PAU62" s="1"/>
      <c r="PAW62" s="1"/>
      <c r="PAY62" s="1"/>
      <c r="PBA62" s="1"/>
      <c r="PBC62" s="1"/>
      <c r="PBE62" s="1"/>
      <c r="PBG62" s="1"/>
      <c r="PBI62" s="1"/>
      <c r="PBK62" s="1"/>
      <c r="PBM62" s="1"/>
      <c r="PBO62" s="1"/>
      <c r="PBQ62" s="1"/>
      <c r="PBS62" s="1"/>
      <c r="PBU62" s="1"/>
      <c r="PBW62" s="1"/>
      <c r="PBY62" s="1"/>
      <c r="PCA62" s="1"/>
      <c r="PCC62" s="1"/>
      <c r="PCE62" s="1"/>
      <c r="PCG62" s="1"/>
      <c r="PCI62" s="1"/>
      <c r="PCK62" s="1"/>
      <c r="PCM62" s="1"/>
      <c r="PCO62" s="1"/>
      <c r="PCQ62" s="1"/>
      <c r="PCS62" s="1"/>
      <c r="PCU62" s="1"/>
      <c r="PCW62" s="1"/>
      <c r="PCY62" s="1"/>
      <c r="PDA62" s="1"/>
      <c r="PDC62" s="1"/>
      <c r="PDE62" s="1"/>
      <c r="PDG62" s="1"/>
      <c r="PDI62" s="1"/>
      <c r="PDK62" s="1"/>
      <c r="PDM62" s="1"/>
      <c r="PDO62" s="1"/>
      <c r="PDQ62" s="1"/>
      <c r="PDS62" s="1"/>
      <c r="PDU62" s="1"/>
      <c r="PDW62" s="1"/>
      <c r="PDY62" s="1"/>
      <c r="PEA62" s="1"/>
      <c r="PEC62" s="1"/>
      <c r="PEE62" s="1"/>
      <c r="PEG62" s="1"/>
      <c r="PEI62" s="1"/>
      <c r="PEK62" s="1"/>
      <c r="PEM62" s="1"/>
      <c r="PEO62" s="1"/>
      <c r="PEQ62" s="1"/>
      <c r="PES62" s="1"/>
      <c r="PEU62" s="1"/>
      <c r="PEW62" s="1"/>
      <c r="PEY62" s="1"/>
      <c r="PFA62" s="1"/>
      <c r="PFC62" s="1"/>
      <c r="PFE62" s="1"/>
      <c r="PFG62" s="1"/>
      <c r="PFI62" s="1"/>
      <c r="PFK62" s="1"/>
      <c r="PFM62" s="1"/>
      <c r="PFO62" s="1"/>
      <c r="PFQ62" s="1"/>
      <c r="PFS62" s="1"/>
      <c r="PFU62" s="1"/>
      <c r="PFW62" s="1"/>
      <c r="PFY62" s="1"/>
      <c r="PGA62" s="1"/>
      <c r="PGC62" s="1"/>
      <c r="PGE62" s="1"/>
      <c r="PGG62" s="1"/>
      <c r="PGI62" s="1"/>
      <c r="PGK62" s="1"/>
      <c r="PGM62" s="1"/>
      <c r="PGO62" s="1"/>
      <c r="PGQ62" s="1"/>
      <c r="PGS62" s="1"/>
      <c r="PGU62" s="1"/>
      <c r="PGW62" s="1"/>
      <c r="PGY62" s="1"/>
      <c r="PHA62" s="1"/>
      <c r="PHC62" s="1"/>
      <c r="PHE62" s="1"/>
      <c r="PHG62" s="1"/>
      <c r="PHI62" s="1"/>
      <c r="PHK62" s="1"/>
      <c r="PHM62" s="1"/>
      <c r="PHO62" s="1"/>
      <c r="PHQ62" s="1"/>
      <c r="PHS62" s="1"/>
      <c r="PHU62" s="1"/>
      <c r="PHW62" s="1"/>
      <c r="PHY62" s="1"/>
      <c r="PIA62" s="1"/>
      <c r="PIC62" s="1"/>
      <c r="PIE62" s="1"/>
      <c r="PIG62" s="1"/>
      <c r="PII62" s="1"/>
      <c r="PIK62" s="1"/>
      <c r="PIM62" s="1"/>
      <c r="PIO62" s="1"/>
      <c r="PIQ62" s="1"/>
      <c r="PIS62" s="1"/>
      <c r="PIU62" s="1"/>
      <c r="PIW62" s="1"/>
      <c r="PIY62" s="1"/>
      <c r="PJA62" s="1"/>
      <c r="PJC62" s="1"/>
      <c r="PJE62" s="1"/>
      <c r="PJG62" s="1"/>
      <c r="PJI62" s="1"/>
      <c r="PJK62" s="1"/>
      <c r="PJM62" s="1"/>
      <c r="PJO62" s="1"/>
      <c r="PJQ62" s="1"/>
      <c r="PJS62" s="1"/>
      <c r="PJU62" s="1"/>
      <c r="PJW62" s="1"/>
      <c r="PJY62" s="1"/>
      <c r="PKA62" s="1"/>
      <c r="PKC62" s="1"/>
      <c r="PKE62" s="1"/>
      <c r="PKG62" s="1"/>
      <c r="PKI62" s="1"/>
      <c r="PKK62" s="1"/>
      <c r="PKM62" s="1"/>
      <c r="PKO62" s="1"/>
      <c r="PKQ62" s="1"/>
      <c r="PKS62" s="1"/>
      <c r="PKU62" s="1"/>
      <c r="PKW62" s="1"/>
      <c r="PKY62" s="1"/>
      <c r="PLA62" s="1"/>
      <c r="PLC62" s="1"/>
      <c r="PLE62" s="1"/>
      <c r="PLG62" s="1"/>
      <c r="PLI62" s="1"/>
      <c r="PLK62" s="1"/>
      <c r="PLM62" s="1"/>
      <c r="PLO62" s="1"/>
      <c r="PLQ62" s="1"/>
      <c r="PLS62" s="1"/>
      <c r="PLU62" s="1"/>
      <c r="PLW62" s="1"/>
      <c r="PLY62" s="1"/>
      <c r="PMA62" s="1"/>
      <c r="PMC62" s="1"/>
      <c r="PME62" s="1"/>
      <c r="PMG62" s="1"/>
      <c r="PMI62" s="1"/>
      <c r="PMK62" s="1"/>
      <c r="PMM62" s="1"/>
      <c r="PMO62" s="1"/>
      <c r="PMQ62" s="1"/>
      <c r="PMS62" s="1"/>
      <c r="PMU62" s="1"/>
      <c r="PMW62" s="1"/>
      <c r="PMY62" s="1"/>
      <c r="PNA62" s="1"/>
      <c r="PNC62" s="1"/>
      <c r="PNE62" s="1"/>
      <c r="PNG62" s="1"/>
      <c r="PNI62" s="1"/>
      <c r="PNK62" s="1"/>
      <c r="PNM62" s="1"/>
      <c r="PNO62" s="1"/>
      <c r="PNQ62" s="1"/>
      <c r="PNS62" s="1"/>
      <c r="PNU62" s="1"/>
      <c r="PNW62" s="1"/>
      <c r="PNY62" s="1"/>
      <c r="POA62" s="1"/>
      <c r="POC62" s="1"/>
      <c r="POE62" s="1"/>
      <c r="POG62" s="1"/>
      <c r="POI62" s="1"/>
      <c r="POK62" s="1"/>
      <c r="POM62" s="1"/>
      <c r="POO62" s="1"/>
      <c r="POQ62" s="1"/>
      <c r="POS62" s="1"/>
      <c r="POU62" s="1"/>
      <c r="POW62" s="1"/>
      <c r="POY62" s="1"/>
      <c r="PPA62" s="1"/>
      <c r="PPC62" s="1"/>
      <c r="PPE62" s="1"/>
      <c r="PPG62" s="1"/>
      <c r="PPI62" s="1"/>
      <c r="PPK62" s="1"/>
      <c r="PPM62" s="1"/>
      <c r="PPO62" s="1"/>
      <c r="PPQ62" s="1"/>
      <c r="PPS62" s="1"/>
      <c r="PPU62" s="1"/>
      <c r="PPW62" s="1"/>
      <c r="PPY62" s="1"/>
      <c r="PQA62" s="1"/>
      <c r="PQC62" s="1"/>
      <c r="PQE62" s="1"/>
      <c r="PQG62" s="1"/>
      <c r="PQI62" s="1"/>
      <c r="PQK62" s="1"/>
      <c r="PQM62" s="1"/>
      <c r="PQO62" s="1"/>
      <c r="PQQ62" s="1"/>
      <c r="PQS62" s="1"/>
      <c r="PQU62" s="1"/>
      <c r="PQW62" s="1"/>
      <c r="PQY62" s="1"/>
      <c r="PRA62" s="1"/>
      <c r="PRC62" s="1"/>
      <c r="PRE62" s="1"/>
      <c r="PRG62" s="1"/>
      <c r="PRI62" s="1"/>
      <c r="PRK62" s="1"/>
      <c r="PRM62" s="1"/>
      <c r="PRO62" s="1"/>
      <c r="PRQ62" s="1"/>
      <c r="PRS62" s="1"/>
      <c r="PRU62" s="1"/>
      <c r="PRW62" s="1"/>
      <c r="PRY62" s="1"/>
      <c r="PSA62" s="1"/>
      <c r="PSC62" s="1"/>
      <c r="PSE62" s="1"/>
      <c r="PSG62" s="1"/>
      <c r="PSI62" s="1"/>
      <c r="PSK62" s="1"/>
      <c r="PSM62" s="1"/>
      <c r="PSO62" s="1"/>
      <c r="PSQ62" s="1"/>
      <c r="PSS62" s="1"/>
      <c r="PSU62" s="1"/>
      <c r="PSW62" s="1"/>
      <c r="PSY62" s="1"/>
      <c r="PTA62" s="1"/>
      <c r="PTC62" s="1"/>
      <c r="PTE62" s="1"/>
      <c r="PTG62" s="1"/>
      <c r="PTI62" s="1"/>
      <c r="PTK62" s="1"/>
      <c r="PTM62" s="1"/>
      <c r="PTO62" s="1"/>
      <c r="PTQ62" s="1"/>
      <c r="PTS62" s="1"/>
      <c r="PTU62" s="1"/>
      <c r="PTW62" s="1"/>
      <c r="PTY62" s="1"/>
      <c r="PUA62" s="1"/>
      <c r="PUC62" s="1"/>
      <c r="PUE62" s="1"/>
      <c r="PUG62" s="1"/>
      <c r="PUI62" s="1"/>
      <c r="PUK62" s="1"/>
      <c r="PUM62" s="1"/>
      <c r="PUO62" s="1"/>
      <c r="PUQ62" s="1"/>
      <c r="PUS62" s="1"/>
      <c r="PUU62" s="1"/>
      <c r="PUW62" s="1"/>
      <c r="PUY62" s="1"/>
      <c r="PVA62" s="1"/>
      <c r="PVC62" s="1"/>
      <c r="PVE62" s="1"/>
      <c r="PVG62" s="1"/>
      <c r="PVI62" s="1"/>
      <c r="PVK62" s="1"/>
      <c r="PVM62" s="1"/>
      <c r="PVO62" s="1"/>
      <c r="PVQ62" s="1"/>
      <c r="PVS62" s="1"/>
      <c r="PVU62" s="1"/>
      <c r="PVW62" s="1"/>
      <c r="PVY62" s="1"/>
      <c r="PWA62" s="1"/>
      <c r="PWC62" s="1"/>
      <c r="PWE62" s="1"/>
      <c r="PWG62" s="1"/>
      <c r="PWI62" s="1"/>
      <c r="PWK62" s="1"/>
      <c r="PWM62" s="1"/>
      <c r="PWO62" s="1"/>
      <c r="PWQ62" s="1"/>
      <c r="PWS62" s="1"/>
      <c r="PWU62" s="1"/>
      <c r="PWW62" s="1"/>
      <c r="PWY62" s="1"/>
      <c r="PXA62" s="1"/>
      <c r="PXC62" s="1"/>
      <c r="PXE62" s="1"/>
      <c r="PXG62" s="1"/>
      <c r="PXI62" s="1"/>
      <c r="PXK62" s="1"/>
      <c r="PXM62" s="1"/>
      <c r="PXO62" s="1"/>
      <c r="PXQ62" s="1"/>
      <c r="PXS62" s="1"/>
      <c r="PXU62" s="1"/>
      <c r="PXW62" s="1"/>
      <c r="PXY62" s="1"/>
      <c r="PYA62" s="1"/>
      <c r="PYC62" s="1"/>
      <c r="PYE62" s="1"/>
      <c r="PYG62" s="1"/>
      <c r="PYI62" s="1"/>
      <c r="PYK62" s="1"/>
      <c r="PYM62" s="1"/>
      <c r="PYO62" s="1"/>
      <c r="PYQ62" s="1"/>
      <c r="PYS62" s="1"/>
      <c r="PYU62" s="1"/>
      <c r="PYW62" s="1"/>
      <c r="PYY62" s="1"/>
      <c r="PZA62" s="1"/>
      <c r="PZC62" s="1"/>
      <c r="PZE62" s="1"/>
      <c r="PZG62" s="1"/>
      <c r="PZI62" s="1"/>
      <c r="PZK62" s="1"/>
      <c r="PZM62" s="1"/>
      <c r="PZO62" s="1"/>
      <c r="PZQ62" s="1"/>
      <c r="PZS62" s="1"/>
      <c r="PZU62" s="1"/>
      <c r="PZW62" s="1"/>
      <c r="PZY62" s="1"/>
      <c r="QAA62" s="1"/>
      <c r="QAC62" s="1"/>
      <c r="QAE62" s="1"/>
      <c r="QAG62" s="1"/>
      <c r="QAI62" s="1"/>
      <c r="QAK62" s="1"/>
      <c r="QAM62" s="1"/>
      <c r="QAO62" s="1"/>
      <c r="QAQ62" s="1"/>
      <c r="QAS62" s="1"/>
      <c r="QAU62" s="1"/>
      <c r="QAW62" s="1"/>
      <c r="QAY62" s="1"/>
      <c r="QBA62" s="1"/>
      <c r="QBC62" s="1"/>
      <c r="QBE62" s="1"/>
      <c r="QBG62" s="1"/>
      <c r="QBI62" s="1"/>
      <c r="QBK62" s="1"/>
      <c r="QBM62" s="1"/>
      <c r="QBO62" s="1"/>
      <c r="QBQ62" s="1"/>
      <c r="QBS62" s="1"/>
      <c r="QBU62" s="1"/>
      <c r="QBW62" s="1"/>
      <c r="QBY62" s="1"/>
      <c r="QCA62" s="1"/>
      <c r="QCC62" s="1"/>
      <c r="QCE62" s="1"/>
      <c r="QCG62" s="1"/>
      <c r="QCI62" s="1"/>
      <c r="QCK62" s="1"/>
      <c r="QCM62" s="1"/>
      <c r="QCO62" s="1"/>
      <c r="QCQ62" s="1"/>
      <c r="QCS62" s="1"/>
      <c r="QCU62" s="1"/>
      <c r="QCW62" s="1"/>
      <c r="QCY62" s="1"/>
      <c r="QDA62" s="1"/>
      <c r="QDC62" s="1"/>
      <c r="QDE62" s="1"/>
      <c r="QDG62" s="1"/>
      <c r="QDI62" s="1"/>
      <c r="QDK62" s="1"/>
      <c r="QDM62" s="1"/>
      <c r="QDO62" s="1"/>
      <c r="QDQ62" s="1"/>
      <c r="QDS62" s="1"/>
      <c r="QDU62" s="1"/>
      <c r="QDW62" s="1"/>
      <c r="QDY62" s="1"/>
      <c r="QEA62" s="1"/>
      <c r="QEC62" s="1"/>
      <c r="QEE62" s="1"/>
      <c r="QEG62" s="1"/>
      <c r="QEI62" s="1"/>
      <c r="QEK62" s="1"/>
      <c r="QEM62" s="1"/>
      <c r="QEO62" s="1"/>
      <c r="QEQ62" s="1"/>
      <c r="QES62" s="1"/>
      <c r="QEU62" s="1"/>
      <c r="QEW62" s="1"/>
      <c r="QEY62" s="1"/>
      <c r="QFA62" s="1"/>
      <c r="QFC62" s="1"/>
      <c r="QFE62" s="1"/>
      <c r="QFG62" s="1"/>
      <c r="QFI62" s="1"/>
      <c r="QFK62" s="1"/>
      <c r="QFM62" s="1"/>
      <c r="QFO62" s="1"/>
      <c r="QFQ62" s="1"/>
      <c r="QFS62" s="1"/>
      <c r="QFU62" s="1"/>
      <c r="QFW62" s="1"/>
      <c r="QFY62" s="1"/>
      <c r="QGA62" s="1"/>
      <c r="QGC62" s="1"/>
      <c r="QGE62" s="1"/>
      <c r="QGG62" s="1"/>
      <c r="QGI62" s="1"/>
      <c r="QGK62" s="1"/>
      <c r="QGM62" s="1"/>
      <c r="QGO62" s="1"/>
      <c r="QGQ62" s="1"/>
      <c r="QGS62" s="1"/>
      <c r="QGU62" s="1"/>
      <c r="QGW62" s="1"/>
      <c r="QGY62" s="1"/>
      <c r="QHA62" s="1"/>
      <c r="QHC62" s="1"/>
      <c r="QHE62" s="1"/>
      <c r="QHG62" s="1"/>
      <c r="QHI62" s="1"/>
      <c r="QHK62" s="1"/>
      <c r="QHM62" s="1"/>
      <c r="QHO62" s="1"/>
      <c r="QHQ62" s="1"/>
      <c r="QHS62" s="1"/>
      <c r="QHU62" s="1"/>
      <c r="QHW62" s="1"/>
      <c r="QHY62" s="1"/>
      <c r="QIA62" s="1"/>
      <c r="QIC62" s="1"/>
      <c r="QIE62" s="1"/>
      <c r="QIG62" s="1"/>
      <c r="QII62" s="1"/>
      <c r="QIK62" s="1"/>
      <c r="QIM62" s="1"/>
      <c r="QIO62" s="1"/>
      <c r="QIQ62" s="1"/>
      <c r="QIS62" s="1"/>
      <c r="QIU62" s="1"/>
      <c r="QIW62" s="1"/>
      <c r="QIY62" s="1"/>
      <c r="QJA62" s="1"/>
      <c r="QJC62" s="1"/>
      <c r="QJE62" s="1"/>
      <c r="QJG62" s="1"/>
      <c r="QJI62" s="1"/>
      <c r="QJK62" s="1"/>
      <c r="QJM62" s="1"/>
      <c r="QJO62" s="1"/>
      <c r="QJQ62" s="1"/>
      <c r="QJS62" s="1"/>
      <c r="QJU62" s="1"/>
      <c r="QJW62" s="1"/>
      <c r="QJY62" s="1"/>
      <c r="QKA62" s="1"/>
      <c r="QKC62" s="1"/>
      <c r="QKE62" s="1"/>
      <c r="QKG62" s="1"/>
      <c r="QKI62" s="1"/>
      <c r="QKK62" s="1"/>
      <c r="QKM62" s="1"/>
      <c r="QKO62" s="1"/>
      <c r="QKQ62" s="1"/>
      <c r="QKS62" s="1"/>
      <c r="QKU62" s="1"/>
      <c r="QKW62" s="1"/>
      <c r="QKY62" s="1"/>
      <c r="QLA62" s="1"/>
      <c r="QLC62" s="1"/>
      <c r="QLE62" s="1"/>
      <c r="QLG62" s="1"/>
      <c r="QLI62" s="1"/>
      <c r="QLK62" s="1"/>
      <c r="QLM62" s="1"/>
      <c r="QLO62" s="1"/>
      <c r="QLQ62" s="1"/>
      <c r="QLS62" s="1"/>
      <c r="QLU62" s="1"/>
      <c r="QLW62" s="1"/>
      <c r="QLY62" s="1"/>
      <c r="QMA62" s="1"/>
      <c r="QMC62" s="1"/>
      <c r="QME62" s="1"/>
      <c r="QMG62" s="1"/>
      <c r="QMI62" s="1"/>
      <c r="QMK62" s="1"/>
      <c r="QMM62" s="1"/>
      <c r="QMO62" s="1"/>
      <c r="QMQ62" s="1"/>
      <c r="QMS62" s="1"/>
      <c r="QMU62" s="1"/>
      <c r="QMW62" s="1"/>
      <c r="QMY62" s="1"/>
      <c r="QNA62" s="1"/>
      <c r="QNC62" s="1"/>
      <c r="QNE62" s="1"/>
      <c r="QNG62" s="1"/>
      <c r="QNI62" s="1"/>
      <c r="QNK62" s="1"/>
      <c r="QNM62" s="1"/>
      <c r="QNO62" s="1"/>
      <c r="QNQ62" s="1"/>
      <c r="QNS62" s="1"/>
      <c r="QNU62" s="1"/>
      <c r="QNW62" s="1"/>
      <c r="QNY62" s="1"/>
      <c r="QOA62" s="1"/>
      <c r="QOC62" s="1"/>
      <c r="QOE62" s="1"/>
      <c r="QOG62" s="1"/>
      <c r="QOI62" s="1"/>
      <c r="QOK62" s="1"/>
      <c r="QOM62" s="1"/>
      <c r="QOO62" s="1"/>
      <c r="QOQ62" s="1"/>
      <c r="QOS62" s="1"/>
      <c r="QOU62" s="1"/>
      <c r="QOW62" s="1"/>
      <c r="QOY62" s="1"/>
      <c r="QPA62" s="1"/>
      <c r="QPC62" s="1"/>
      <c r="QPE62" s="1"/>
      <c r="QPG62" s="1"/>
      <c r="QPI62" s="1"/>
      <c r="QPK62" s="1"/>
      <c r="QPM62" s="1"/>
      <c r="QPO62" s="1"/>
      <c r="QPQ62" s="1"/>
      <c r="QPS62" s="1"/>
      <c r="QPU62" s="1"/>
      <c r="QPW62" s="1"/>
      <c r="QPY62" s="1"/>
      <c r="QQA62" s="1"/>
      <c r="QQC62" s="1"/>
      <c r="QQE62" s="1"/>
      <c r="QQG62" s="1"/>
      <c r="QQI62" s="1"/>
      <c r="QQK62" s="1"/>
      <c r="QQM62" s="1"/>
      <c r="QQO62" s="1"/>
      <c r="QQQ62" s="1"/>
      <c r="QQS62" s="1"/>
      <c r="QQU62" s="1"/>
      <c r="QQW62" s="1"/>
      <c r="QQY62" s="1"/>
      <c r="QRA62" s="1"/>
      <c r="QRC62" s="1"/>
      <c r="QRE62" s="1"/>
      <c r="QRG62" s="1"/>
      <c r="QRI62" s="1"/>
      <c r="QRK62" s="1"/>
      <c r="QRM62" s="1"/>
      <c r="QRO62" s="1"/>
      <c r="QRQ62" s="1"/>
      <c r="QRS62" s="1"/>
      <c r="QRU62" s="1"/>
      <c r="QRW62" s="1"/>
      <c r="QRY62" s="1"/>
      <c r="QSA62" s="1"/>
      <c r="QSC62" s="1"/>
      <c r="QSE62" s="1"/>
      <c r="QSG62" s="1"/>
      <c r="QSI62" s="1"/>
      <c r="QSK62" s="1"/>
      <c r="QSM62" s="1"/>
      <c r="QSO62" s="1"/>
      <c r="QSQ62" s="1"/>
      <c r="QSS62" s="1"/>
      <c r="QSU62" s="1"/>
      <c r="QSW62" s="1"/>
      <c r="QSY62" s="1"/>
      <c r="QTA62" s="1"/>
      <c r="QTC62" s="1"/>
      <c r="QTE62" s="1"/>
      <c r="QTG62" s="1"/>
      <c r="QTI62" s="1"/>
      <c r="QTK62" s="1"/>
      <c r="QTM62" s="1"/>
      <c r="QTO62" s="1"/>
      <c r="QTQ62" s="1"/>
      <c r="QTS62" s="1"/>
      <c r="QTU62" s="1"/>
      <c r="QTW62" s="1"/>
      <c r="QTY62" s="1"/>
      <c r="QUA62" s="1"/>
      <c r="QUC62" s="1"/>
      <c r="QUE62" s="1"/>
      <c r="QUG62" s="1"/>
      <c r="QUI62" s="1"/>
      <c r="QUK62" s="1"/>
      <c r="QUM62" s="1"/>
      <c r="QUO62" s="1"/>
      <c r="QUQ62" s="1"/>
      <c r="QUS62" s="1"/>
      <c r="QUU62" s="1"/>
      <c r="QUW62" s="1"/>
      <c r="QUY62" s="1"/>
      <c r="QVA62" s="1"/>
      <c r="QVC62" s="1"/>
      <c r="QVE62" s="1"/>
      <c r="QVG62" s="1"/>
      <c r="QVI62" s="1"/>
      <c r="QVK62" s="1"/>
      <c r="QVM62" s="1"/>
      <c r="QVO62" s="1"/>
      <c r="QVQ62" s="1"/>
      <c r="QVS62" s="1"/>
      <c r="QVU62" s="1"/>
      <c r="QVW62" s="1"/>
      <c r="QVY62" s="1"/>
      <c r="QWA62" s="1"/>
      <c r="QWC62" s="1"/>
      <c r="QWE62" s="1"/>
      <c r="QWG62" s="1"/>
      <c r="QWI62" s="1"/>
      <c r="QWK62" s="1"/>
      <c r="QWM62" s="1"/>
      <c r="QWO62" s="1"/>
      <c r="QWQ62" s="1"/>
      <c r="QWS62" s="1"/>
      <c r="QWU62" s="1"/>
      <c r="QWW62" s="1"/>
      <c r="QWY62" s="1"/>
      <c r="QXA62" s="1"/>
      <c r="QXC62" s="1"/>
      <c r="QXE62" s="1"/>
      <c r="QXG62" s="1"/>
      <c r="QXI62" s="1"/>
      <c r="QXK62" s="1"/>
      <c r="QXM62" s="1"/>
      <c r="QXO62" s="1"/>
      <c r="QXQ62" s="1"/>
      <c r="QXS62" s="1"/>
      <c r="QXU62" s="1"/>
      <c r="QXW62" s="1"/>
      <c r="QXY62" s="1"/>
      <c r="QYA62" s="1"/>
      <c r="QYC62" s="1"/>
      <c r="QYE62" s="1"/>
      <c r="QYG62" s="1"/>
      <c r="QYI62" s="1"/>
      <c r="QYK62" s="1"/>
      <c r="QYM62" s="1"/>
      <c r="QYO62" s="1"/>
      <c r="QYQ62" s="1"/>
      <c r="QYS62" s="1"/>
      <c r="QYU62" s="1"/>
      <c r="QYW62" s="1"/>
      <c r="QYY62" s="1"/>
      <c r="QZA62" s="1"/>
      <c r="QZC62" s="1"/>
      <c r="QZE62" s="1"/>
      <c r="QZG62" s="1"/>
      <c r="QZI62" s="1"/>
      <c r="QZK62" s="1"/>
      <c r="QZM62" s="1"/>
      <c r="QZO62" s="1"/>
      <c r="QZQ62" s="1"/>
      <c r="QZS62" s="1"/>
      <c r="QZU62" s="1"/>
      <c r="QZW62" s="1"/>
      <c r="QZY62" s="1"/>
      <c r="RAA62" s="1"/>
      <c r="RAC62" s="1"/>
      <c r="RAE62" s="1"/>
      <c r="RAG62" s="1"/>
      <c r="RAI62" s="1"/>
      <c r="RAK62" s="1"/>
      <c r="RAM62" s="1"/>
      <c r="RAO62" s="1"/>
      <c r="RAQ62" s="1"/>
      <c r="RAS62" s="1"/>
      <c r="RAU62" s="1"/>
      <c r="RAW62" s="1"/>
      <c r="RAY62" s="1"/>
      <c r="RBA62" s="1"/>
      <c r="RBC62" s="1"/>
      <c r="RBE62" s="1"/>
      <c r="RBG62" s="1"/>
      <c r="RBI62" s="1"/>
      <c r="RBK62" s="1"/>
      <c r="RBM62" s="1"/>
      <c r="RBO62" s="1"/>
      <c r="RBQ62" s="1"/>
      <c r="RBS62" s="1"/>
      <c r="RBU62" s="1"/>
      <c r="RBW62" s="1"/>
      <c r="RBY62" s="1"/>
      <c r="RCA62" s="1"/>
      <c r="RCC62" s="1"/>
      <c r="RCE62" s="1"/>
      <c r="RCG62" s="1"/>
      <c r="RCI62" s="1"/>
      <c r="RCK62" s="1"/>
      <c r="RCM62" s="1"/>
      <c r="RCO62" s="1"/>
      <c r="RCQ62" s="1"/>
      <c r="RCS62" s="1"/>
      <c r="RCU62" s="1"/>
      <c r="RCW62" s="1"/>
      <c r="RCY62" s="1"/>
      <c r="RDA62" s="1"/>
      <c r="RDC62" s="1"/>
      <c r="RDE62" s="1"/>
      <c r="RDG62" s="1"/>
      <c r="RDI62" s="1"/>
      <c r="RDK62" s="1"/>
      <c r="RDM62" s="1"/>
      <c r="RDO62" s="1"/>
      <c r="RDQ62" s="1"/>
      <c r="RDS62" s="1"/>
      <c r="RDU62" s="1"/>
      <c r="RDW62" s="1"/>
      <c r="RDY62" s="1"/>
      <c r="REA62" s="1"/>
      <c r="REC62" s="1"/>
      <c r="REE62" s="1"/>
      <c r="REG62" s="1"/>
      <c r="REI62" s="1"/>
      <c r="REK62" s="1"/>
      <c r="REM62" s="1"/>
      <c r="REO62" s="1"/>
      <c r="REQ62" s="1"/>
      <c r="RES62" s="1"/>
      <c r="REU62" s="1"/>
      <c r="REW62" s="1"/>
      <c r="REY62" s="1"/>
      <c r="RFA62" s="1"/>
      <c r="RFC62" s="1"/>
      <c r="RFE62" s="1"/>
      <c r="RFG62" s="1"/>
      <c r="RFI62" s="1"/>
      <c r="RFK62" s="1"/>
      <c r="RFM62" s="1"/>
      <c r="RFO62" s="1"/>
      <c r="RFQ62" s="1"/>
      <c r="RFS62" s="1"/>
      <c r="RFU62" s="1"/>
      <c r="RFW62" s="1"/>
      <c r="RFY62" s="1"/>
      <c r="RGA62" s="1"/>
      <c r="RGC62" s="1"/>
      <c r="RGE62" s="1"/>
      <c r="RGG62" s="1"/>
      <c r="RGI62" s="1"/>
      <c r="RGK62" s="1"/>
      <c r="RGM62" s="1"/>
      <c r="RGO62" s="1"/>
      <c r="RGQ62" s="1"/>
      <c r="RGS62" s="1"/>
      <c r="RGU62" s="1"/>
      <c r="RGW62" s="1"/>
      <c r="RGY62" s="1"/>
      <c r="RHA62" s="1"/>
      <c r="RHC62" s="1"/>
      <c r="RHE62" s="1"/>
      <c r="RHG62" s="1"/>
      <c r="RHI62" s="1"/>
      <c r="RHK62" s="1"/>
      <c r="RHM62" s="1"/>
      <c r="RHO62" s="1"/>
      <c r="RHQ62" s="1"/>
      <c r="RHS62" s="1"/>
      <c r="RHU62" s="1"/>
      <c r="RHW62" s="1"/>
      <c r="RHY62" s="1"/>
      <c r="RIA62" s="1"/>
      <c r="RIC62" s="1"/>
      <c r="RIE62" s="1"/>
      <c r="RIG62" s="1"/>
      <c r="RII62" s="1"/>
      <c r="RIK62" s="1"/>
      <c r="RIM62" s="1"/>
      <c r="RIO62" s="1"/>
      <c r="RIQ62" s="1"/>
      <c r="RIS62" s="1"/>
      <c r="RIU62" s="1"/>
      <c r="RIW62" s="1"/>
      <c r="RIY62" s="1"/>
      <c r="RJA62" s="1"/>
      <c r="RJC62" s="1"/>
      <c r="RJE62" s="1"/>
      <c r="RJG62" s="1"/>
      <c r="RJI62" s="1"/>
      <c r="RJK62" s="1"/>
      <c r="RJM62" s="1"/>
      <c r="RJO62" s="1"/>
      <c r="RJQ62" s="1"/>
      <c r="RJS62" s="1"/>
      <c r="RJU62" s="1"/>
      <c r="RJW62" s="1"/>
      <c r="RJY62" s="1"/>
      <c r="RKA62" s="1"/>
      <c r="RKC62" s="1"/>
      <c r="RKE62" s="1"/>
      <c r="RKG62" s="1"/>
      <c r="RKI62" s="1"/>
      <c r="RKK62" s="1"/>
      <c r="RKM62" s="1"/>
      <c r="RKO62" s="1"/>
      <c r="RKQ62" s="1"/>
      <c r="RKS62" s="1"/>
      <c r="RKU62" s="1"/>
      <c r="RKW62" s="1"/>
      <c r="RKY62" s="1"/>
      <c r="RLA62" s="1"/>
      <c r="RLC62" s="1"/>
      <c r="RLE62" s="1"/>
      <c r="RLG62" s="1"/>
      <c r="RLI62" s="1"/>
      <c r="RLK62" s="1"/>
      <c r="RLM62" s="1"/>
      <c r="RLO62" s="1"/>
      <c r="RLQ62" s="1"/>
      <c r="RLS62" s="1"/>
      <c r="RLU62" s="1"/>
      <c r="RLW62" s="1"/>
      <c r="RLY62" s="1"/>
      <c r="RMA62" s="1"/>
      <c r="RMC62" s="1"/>
      <c r="RME62" s="1"/>
      <c r="RMG62" s="1"/>
      <c r="RMI62" s="1"/>
      <c r="RMK62" s="1"/>
      <c r="RMM62" s="1"/>
      <c r="RMO62" s="1"/>
      <c r="RMQ62" s="1"/>
      <c r="RMS62" s="1"/>
      <c r="RMU62" s="1"/>
      <c r="RMW62" s="1"/>
      <c r="RMY62" s="1"/>
      <c r="RNA62" s="1"/>
      <c r="RNC62" s="1"/>
      <c r="RNE62" s="1"/>
      <c r="RNG62" s="1"/>
      <c r="RNI62" s="1"/>
      <c r="RNK62" s="1"/>
      <c r="RNM62" s="1"/>
      <c r="RNO62" s="1"/>
      <c r="RNQ62" s="1"/>
      <c r="RNS62" s="1"/>
      <c r="RNU62" s="1"/>
      <c r="RNW62" s="1"/>
      <c r="RNY62" s="1"/>
      <c r="ROA62" s="1"/>
      <c r="ROC62" s="1"/>
      <c r="ROE62" s="1"/>
      <c r="ROG62" s="1"/>
      <c r="ROI62" s="1"/>
      <c r="ROK62" s="1"/>
      <c r="ROM62" s="1"/>
      <c r="ROO62" s="1"/>
      <c r="ROQ62" s="1"/>
      <c r="ROS62" s="1"/>
      <c r="ROU62" s="1"/>
      <c r="ROW62" s="1"/>
      <c r="ROY62" s="1"/>
      <c r="RPA62" s="1"/>
      <c r="RPC62" s="1"/>
      <c r="RPE62" s="1"/>
      <c r="RPG62" s="1"/>
      <c r="RPI62" s="1"/>
      <c r="RPK62" s="1"/>
      <c r="RPM62" s="1"/>
      <c r="RPO62" s="1"/>
      <c r="RPQ62" s="1"/>
      <c r="RPS62" s="1"/>
      <c r="RPU62" s="1"/>
      <c r="RPW62" s="1"/>
      <c r="RPY62" s="1"/>
      <c r="RQA62" s="1"/>
      <c r="RQC62" s="1"/>
      <c r="RQE62" s="1"/>
      <c r="RQG62" s="1"/>
      <c r="RQI62" s="1"/>
      <c r="RQK62" s="1"/>
      <c r="RQM62" s="1"/>
      <c r="RQO62" s="1"/>
      <c r="RQQ62" s="1"/>
      <c r="RQS62" s="1"/>
      <c r="RQU62" s="1"/>
      <c r="RQW62" s="1"/>
      <c r="RQY62" s="1"/>
      <c r="RRA62" s="1"/>
      <c r="RRC62" s="1"/>
      <c r="RRE62" s="1"/>
      <c r="RRG62" s="1"/>
      <c r="RRI62" s="1"/>
      <c r="RRK62" s="1"/>
      <c r="RRM62" s="1"/>
      <c r="RRO62" s="1"/>
      <c r="RRQ62" s="1"/>
      <c r="RRS62" s="1"/>
      <c r="RRU62" s="1"/>
      <c r="RRW62" s="1"/>
      <c r="RRY62" s="1"/>
      <c r="RSA62" s="1"/>
      <c r="RSC62" s="1"/>
      <c r="RSE62" s="1"/>
      <c r="RSG62" s="1"/>
      <c r="RSI62" s="1"/>
      <c r="RSK62" s="1"/>
      <c r="RSM62" s="1"/>
      <c r="RSO62" s="1"/>
      <c r="RSQ62" s="1"/>
      <c r="RSS62" s="1"/>
      <c r="RSU62" s="1"/>
      <c r="RSW62" s="1"/>
      <c r="RSY62" s="1"/>
      <c r="RTA62" s="1"/>
      <c r="RTC62" s="1"/>
      <c r="RTE62" s="1"/>
      <c r="RTG62" s="1"/>
      <c r="RTI62" s="1"/>
      <c r="RTK62" s="1"/>
      <c r="RTM62" s="1"/>
      <c r="RTO62" s="1"/>
      <c r="RTQ62" s="1"/>
      <c r="RTS62" s="1"/>
      <c r="RTU62" s="1"/>
      <c r="RTW62" s="1"/>
      <c r="RTY62" s="1"/>
      <c r="RUA62" s="1"/>
      <c r="RUC62" s="1"/>
      <c r="RUE62" s="1"/>
      <c r="RUG62" s="1"/>
      <c r="RUI62" s="1"/>
      <c r="RUK62" s="1"/>
      <c r="RUM62" s="1"/>
      <c r="RUO62" s="1"/>
      <c r="RUQ62" s="1"/>
      <c r="RUS62" s="1"/>
      <c r="RUU62" s="1"/>
      <c r="RUW62" s="1"/>
      <c r="RUY62" s="1"/>
      <c r="RVA62" s="1"/>
      <c r="RVC62" s="1"/>
      <c r="RVE62" s="1"/>
      <c r="RVG62" s="1"/>
      <c r="RVI62" s="1"/>
      <c r="RVK62" s="1"/>
      <c r="RVM62" s="1"/>
      <c r="RVO62" s="1"/>
      <c r="RVQ62" s="1"/>
      <c r="RVS62" s="1"/>
      <c r="RVU62" s="1"/>
      <c r="RVW62" s="1"/>
      <c r="RVY62" s="1"/>
      <c r="RWA62" s="1"/>
      <c r="RWC62" s="1"/>
      <c r="RWE62" s="1"/>
      <c r="RWG62" s="1"/>
      <c r="RWI62" s="1"/>
      <c r="RWK62" s="1"/>
      <c r="RWM62" s="1"/>
      <c r="RWO62" s="1"/>
      <c r="RWQ62" s="1"/>
      <c r="RWS62" s="1"/>
      <c r="RWU62" s="1"/>
      <c r="RWW62" s="1"/>
      <c r="RWY62" s="1"/>
      <c r="RXA62" s="1"/>
      <c r="RXC62" s="1"/>
      <c r="RXE62" s="1"/>
      <c r="RXG62" s="1"/>
      <c r="RXI62" s="1"/>
      <c r="RXK62" s="1"/>
      <c r="RXM62" s="1"/>
      <c r="RXO62" s="1"/>
      <c r="RXQ62" s="1"/>
      <c r="RXS62" s="1"/>
      <c r="RXU62" s="1"/>
      <c r="RXW62" s="1"/>
      <c r="RXY62" s="1"/>
      <c r="RYA62" s="1"/>
      <c r="RYC62" s="1"/>
      <c r="RYE62" s="1"/>
      <c r="RYG62" s="1"/>
      <c r="RYI62" s="1"/>
      <c r="RYK62" s="1"/>
      <c r="RYM62" s="1"/>
      <c r="RYO62" s="1"/>
      <c r="RYQ62" s="1"/>
      <c r="RYS62" s="1"/>
      <c r="RYU62" s="1"/>
      <c r="RYW62" s="1"/>
      <c r="RYY62" s="1"/>
      <c r="RZA62" s="1"/>
      <c r="RZC62" s="1"/>
      <c r="RZE62" s="1"/>
      <c r="RZG62" s="1"/>
      <c r="RZI62" s="1"/>
      <c r="RZK62" s="1"/>
      <c r="RZM62" s="1"/>
      <c r="RZO62" s="1"/>
      <c r="RZQ62" s="1"/>
      <c r="RZS62" s="1"/>
      <c r="RZU62" s="1"/>
      <c r="RZW62" s="1"/>
      <c r="RZY62" s="1"/>
      <c r="SAA62" s="1"/>
      <c r="SAC62" s="1"/>
      <c r="SAE62" s="1"/>
      <c r="SAG62" s="1"/>
      <c r="SAI62" s="1"/>
      <c r="SAK62" s="1"/>
      <c r="SAM62" s="1"/>
      <c r="SAO62" s="1"/>
      <c r="SAQ62" s="1"/>
      <c r="SAS62" s="1"/>
      <c r="SAU62" s="1"/>
      <c r="SAW62" s="1"/>
      <c r="SAY62" s="1"/>
      <c r="SBA62" s="1"/>
      <c r="SBC62" s="1"/>
      <c r="SBE62" s="1"/>
      <c r="SBG62" s="1"/>
      <c r="SBI62" s="1"/>
      <c r="SBK62" s="1"/>
      <c r="SBM62" s="1"/>
      <c r="SBO62" s="1"/>
      <c r="SBQ62" s="1"/>
      <c r="SBS62" s="1"/>
      <c r="SBU62" s="1"/>
      <c r="SBW62" s="1"/>
      <c r="SBY62" s="1"/>
      <c r="SCA62" s="1"/>
      <c r="SCC62" s="1"/>
      <c r="SCE62" s="1"/>
      <c r="SCG62" s="1"/>
      <c r="SCI62" s="1"/>
      <c r="SCK62" s="1"/>
      <c r="SCM62" s="1"/>
      <c r="SCO62" s="1"/>
      <c r="SCQ62" s="1"/>
      <c r="SCS62" s="1"/>
      <c r="SCU62" s="1"/>
      <c r="SCW62" s="1"/>
      <c r="SCY62" s="1"/>
      <c r="SDA62" s="1"/>
      <c r="SDC62" s="1"/>
      <c r="SDE62" s="1"/>
      <c r="SDG62" s="1"/>
      <c r="SDI62" s="1"/>
      <c r="SDK62" s="1"/>
      <c r="SDM62" s="1"/>
      <c r="SDO62" s="1"/>
      <c r="SDQ62" s="1"/>
      <c r="SDS62" s="1"/>
      <c r="SDU62" s="1"/>
      <c r="SDW62" s="1"/>
      <c r="SDY62" s="1"/>
      <c r="SEA62" s="1"/>
      <c r="SEC62" s="1"/>
      <c r="SEE62" s="1"/>
      <c r="SEG62" s="1"/>
      <c r="SEI62" s="1"/>
      <c r="SEK62" s="1"/>
      <c r="SEM62" s="1"/>
      <c r="SEO62" s="1"/>
      <c r="SEQ62" s="1"/>
      <c r="SES62" s="1"/>
      <c r="SEU62" s="1"/>
      <c r="SEW62" s="1"/>
      <c r="SEY62" s="1"/>
      <c r="SFA62" s="1"/>
      <c r="SFC62" s="1"/>
      <c r="SFE62" s="1"/>
      <c r="SFG62" s="1"/>
      <c r="SFI62" s="1"/>
      <c r="SFK62" s="1"/>
      <c r="SFM62" s="1"/>
      <c r="SFO62" s="1"/>
      <c r="SFQ62" s="1"/>
      <c r="SFS62" s="1"/>
      <c r="SFU62" s="1"/>
      <c r="SFW62" s="1"/>
      <c r="SFY62" s="1"/>
      <c r="SGA62" s="1"/>
      <c r="SGC62" s="1"/>
      <c r="SGE62" s="1"/>
      <c r="SGG62" s="1"/>
      <c r="SGI62" s="1"/>
      <c r="SGK62" s="1"/>
      <c r="SGM62" s="1"/>
      <c r="SGO62" s="1"/>
      <c r="SGQ62" s="1"/>
      <c r="SGS62" s="1"/>
      <c r="SGU62" s="1"/>
      <c r="SGW62" s="1"/>
      <c r="SGY62" s="1"/>
      <c r="SHA62" s="1"/>
      <c r="SHC62" s="1"/>
      <c r="SHE62" s="1"/>
      <c r="SHG62" s="1"/>
      <c r="SHI62" s="1"/>
      <c r="SHK62" s="1"/>
      <c r="SHM62" s="1"/>
      <c r="SHO62" s="1"/>
      <c r="SHQ62" s="1"/>
      <c r="SHS62" s="1"/>
      <c r="SHU62" s="1"/>
      <c r="SHW62" s="1"/>
      <c r="SHY62" s="1"/>
      <c r="SIA62" s="1"/>
      <c r="SIC62" s="1"/>
      <c r="SIE62" s="1"/>
      <c r="SIG62" s="1"/>
      <c r="SII62" s="1"/>
      <c r="SIK62" s="1"/>
      <c r="SIM62" s="1"/>
      <c r="SIO62" s="1"/>
      <c r="SIQ62" s="1"/>
      <c r="SIS62" s="1"/>
      <c r="SIU62" s="1"/>
      <c r="SIW62" s="1"/>
      <c r="SIY62" s="1"/>
      <c r="SJA62" s="1"/>
      <c r="SJC62" s="1"/>
      <c r="SJE62" s="1"/>
      <c r="SJG62" s="1"/>
      <c r="SJI62" s="1"/>
      <c r="SJK62" s="1"/>
      <c r="SJM62" s="1"/>
      <c r="SJO62" s="1"/>
      <c r="SJQ62" s="1"/>
      <c r="SJS62" s="1"/>
      <c r="SJU62" s="1"/>
      <c r="SJW62" s="1"/>
      <c r="SJY62" s="1"/>
      <c r="SKA62" s="1"/>
      <c r="SKC62" s="1"/>
      <c r="SKE62" s="1"/>
      <c r="SKG62" s="1"/>
      <c r="SKI62" s="1"/>
      <c r="SKK62" s="1"/>
      <c r="SKM62" s="1"/>
      <c r="SKO62" s="1"/>
      <c r="SKQ62" s="1"/>
      <c r="SKS62" s="1"/>
      <c r="SKU62" s="1"/>
      <c r="SKW62" s="1"/>
      <c r="SKY62" s="1"/>
      <c r="SLA62" s="1"/>
      <c r="SLC62" s="1"/>
      <c r="SLE62" s="1"/>
      <c r="SLG62" s="1"/>
      <c r="SLI62" s="1"/>
      <c r="SLK62" s="1"/>
      <c r="SLM62" s="1"/>
      <c r="SLO62" s="1"/>
      <c r="SLQ62" s="1"/>
      <c r="SLS62" s="1"/>
      <c r="SLU62" s="1"/>
      <c r="SLW62" s="1"/>
      <c r="SLY62" s="1"/>
      <c r="SMA62" s="1"/>
      <c r="SMC62" s="1"/>
      <c r="SME62" s="1"/>
      <c r="SMG62" s="1"/>
      <c r="SMI62" s="1"/>
      <c r="SMK62" s="1"/>
      <c r="SMM62" s="1"/>
      <c r="SMO62" s="1"/>
      <c r="SMQ62" s="1"/>
      <c r="SMS62" s="1"/>
      <c r="SMU62" s="1"/>
      <c r="SMW62" s="1"/>
      <c r="SMY62" s="1"/>
      <c r="SNA62" s="1"/>
      <c r="SNC62" s="1"/>
      <c r="SNE62" s="1"/>
      <c r="SNG62" s="1"/>
      <c r="SNI62" s="1"/>
      <c r="SNK62" s="1"/>
      <c r="SNM62" s="1"/>
      <c r="SNO62" s="1"/>
      <c r="SNQ62" s="1"/>
      <c r="SNS62" s="1"/>
      <c r="SNU62" s="1"/>
      <c r="SNW62" s="1"/>
      <c r="SNY62" s="1"/>
      <c r="SOA62" s="1"/>
      <c r="SOC62" s="1"/>
      <c r="SOE62" s="1"/>
      <c r="SOG62" s="1"/>
      <c r="SOI62" s="1"/>
      <c r="SOK62" s="1"/>
      <c r="SOM62" s="1"/>
      <c r="SOO62" s="1"/>
      <c r="SOQ62" s="1"/>
      <c r="SOS62" s="1"/>
      <c r="SOU62" s="1"/>
      <c r="SOW62" s="1"/>
      <c r="SOY62" s="1"/>
      <c r="SPA62" s="1"/>
      <c r="SPC62" s="1"/>
      <c r="SPE62" s="1"/>
      <c r="SPG62" s="1"/>
      <c r="SPI62" s="1"/>
      <c r="SPK62" s="1"/>
      <c r="SPM62" s="1"/>
      <c r="SPO62" s="1"/>
      <c r="SPQ62" s="1"/>
      <c r="SPS62" s="1"/>
      <c r="SPU62" s="1"/>
      <c r="SPW62" s="1"/>
      <c r="SPY62" s="1"/>
      <c r="SQA62" s="1"/>
      <c r="SQC62" s="1"/>
      <c r="SQE62" s="1"/>
      <c r="SQG62" s="1"/>
      <c r="SQI62" s="1"/>
      <c r="SQK62" s="1"/>
      <c r="SQM62" s="1"/>
      <c r="SQO62" s="1"/>
      <c r="SQQ62" s="1"/>
      <c r="SQS62" s="1"/>
      <c r="SQU62" s="1"/>
      <c r="SQW62" s="1"/>
      <c r="SQY62" s="1"/>
      <c r="SRA62" s="1"/>
      <c r="SRC62" s="1"/>
      <c r="SRE62" s="1"/>
      <c r="SRG62" s="1"/>
      <c r="SRI62" s="1"/>
      <c r="SRK62" s="1"/>
      <c r="SRM62" s="1"/>
      <c r="SRO62" s="1"/>
      <c r="SRQ62" s="1"/>
      <c r="SRS62" s="1"/>
      <c r="SRU62" s="1"/>
      <c r="SRW62" s="1"/>
      <c r="SRY62" s="1"/>
      <c r="SSA62" s="1"/>
      <c r="SSC62" s="1"/>
      <c r="SSE62" s="1"/>
      <c r="SSG62" s="1"/>
      <c r="SSI62" s="1"/>
      <c r="SSK62" s="1"/>
      <c r="SSM62" s="1"/>
      <c r="SSO62" s="1"/>
      <c r="SSQ62" s="1"/>
      <c r="SSS62" s="1"/>
      <c r="SSU62" s="1"/>
      <c r="SSW62" s="1"/>
      <c r="SSY62" s="1"/>
      <c r="STA62" s="1"/>
      <c r="STC62" s="1"/>
      <c r="STE62" s="1"/>
      <c r="STG62" s="1"/>
      <c r="STI62" s="1"/>
      <c r="STK62" s="1"/>
      <c r="STM62" s="1"/>
      <c r="STO62" s="1"/>
      <c r="STQ62" s="1"/>
      <c r="STS62" s="1"/>
      <c r="STU62" s="1"/>
      <c r="STW62" s="1"/>
      <c r="STY62" s="1"/>
      <c r="SUA62" s="1"/>
      <c r="SUC62" s="1"/>
      <c r="SUE62" s="1"/>
      <c r="SUG62" s="1"/>
      <c r="SUI62" s="1"/>
      <c r="SUK62" s="1"/>
      <c r="SUM62" s="1"/>
      <c r="SUO62" s="1"/>
      <c r="SUQ62" s="1"/>
      <c r="SUS62" s="1"/>
      <c r="SUU62" s="1"/>
      <c r="SUW62" s="1"/>
      <c r="SUY62" s="1"/>
      <c r="SVA62" s="1"/>
      <c r="SVC62" s="1"/>
      <c r="SVE62" s="1"/>
      <c r="SVG62" s="1"/>
      <c r="SVI62" s="1"/>
      <c r="SVK62" s="1"/>
      <c r="SVM62" s="1"/>
      <c r="SVO62" s="1"/>
      <c r="SVQ62" s="1"/>
      <c r="SVS62" s="1"/>
      <c r="SVU62" s="1"/>
      <c r="SVW62" s="1"/>
      <c r="SVY62" s="1"/>
      <c r="SWA62" s="1"/>
      <c r="SWC62" s="1"/>
      <c r="SWE62" s="1"/>
      <c r="SWG62" s="1"/>
      <c r="SWI62" s="1"/>
      <c r="SWK62" s="1"/>
      <c r="SWM62" s="1"/>
      <c r="SWO62" s="1"/>
      <c r="SWQ62" s="1"/>
      <c r="SWS62" s="1"/>
      <c r="SWU62" s="1"/>
      <c r="SWW62" s="1"/>
      <c r="SWY62" s="1"/>
      <c r="SXA62" s="1"/>
      <c r="SXC62" s="1"/>
      <c r="SXE62" s="1"/>
      <c r="SXG62" s="1"/>
      <c r="SXI62" s="1"/>
      <c r="SXK62" s="1"/>
      <c r="SXM62" s="1"/>
      <c r="SXO62" s="1"/>
      <c r="SXQ62" s="1"/>
      <c r="SXS62" s="1"/>
      <c r="SXU62" s="1"/>
      <c r="SXW62" s="1"/>
      <c r="SXY62" s="1"/>
      <c r="SYA62" s="1"/>
      <c r="SYC62" s="1"/>
      <c r="SYE62" s="1"/>
      <c r="SYG62" s="1"/>
      <c r="SYI62" s="1"/>
      <c r="SYK62" s="1"/>
      <c r="SYM62" s="1"/>
      <c r="SYO62" s="1"/>
      <c r="SYQ62" s="1"/>
      <c r="SYS62" s="1"/>
      <c r="SYU62" s="1"/>
      <c r="SYW62" s="1"/>
      <c r="SYY62" s="1"/>
      <c r="SZA62" s="1"/>
      <c r="SZC62" s="1"/>
      <c r="SZE62" s="1"/>
      <c r="SZG62" s="1"/>
      <c r="SZI62" s="1"/>
      <c r="SZK62" s="1"/>
      <c r="SZM62" s="1"/>
      <c r="SZO62" s="1"/>
      <c r="SZQ62" s="1"/>
      <c r="SZS62" s="1"/>
      <c r="SZU62" s="1"/>
      <c r="SZW62" s="1"/>
      <c r="SZY62" s="1"/>
      <c r="TAA62" s="1"/>
      <c r="TAC62" s="1"/>
      <c r="TAE62" s="1"/>
      <c r="TAG62" s="1"/>
      <c r="TAI62" s="1"/>
      <c r="TAK62" s="1"/>
      <c r="TAM62" s="1"/>
      <c r="TAO62" s="1"/>
      <c r="TAQ62" s="1"/>
      <c r="TAS62" s="1"/>
      <c r="TAU62" s="1"/>
      <c r="TAW62" s="1"/>
      <c r="TAY62" s="1"/>
      <c r="TBA62" s="1"/>
      <c r="TBC62" s="1"/>
      <c r="TBE62" s="1"/>
      <c r="TBG62" s="1"/>
      <c r="TBI62" s="1"/>
      <c r="TBK62" s="1"/>
      <c r="TBM62" s="1"/>
      <c r="TBO62" s="1"/>
      <c r="TBQ62" s="1"/>
      <c r="TBS62" s="1"/>
      <c r="TBU62" s="1"/>
      <c r="TBW62" s="1"/>
      <c r="TBY62" s="1"/>
      <c r="TCA62" s="1"/>
      <c r="TCC62" s="1"/>
      <c r="TCE62" s="1"/>
      <c r="TCG62" s="1"/>
      <c r="TCI62" s="1"/>
      <c r="TCK62" s="1"/>
      <c r="TCM62" s="1"/>
      <c r="TCO62" s="1"/>
      <c r="TCQ62" s="1"/>
      <c r="TCS62" s="1"/>
      <c r="TCU62" s="1"/>
      <c r="TCW62" s="1"/>
      <c r="TCY62" s="1"/>
      <c r="TDA62" s="1"/>
      <c r="TDC62" s="1"/>
      <c r="TDE62" s="1"/>
      <c r="TDG62" s="1"/>
      <c r="TDI62" s="1"/>
      <c r="TDK62" s="1"/>
      <c r="TDM62" s="1"/>
      <c r="TDO62" s="1"/>
      <c r="TDQ62" s="1"/>
      <c r="TDS62" s="1"/>
      <c r="TDU62" s="1"/>
      <c r="TDW62" s="1"/>
      <c r="TDY62" s="1"/>
      <c r="TEA62" s="1"/>
      <c r="TEC62" s="1"/>
      <c r="TEE62" s="1"/>
      <c r="TEG62" s="1"/>
      <c r="TEI62" s="1"/>
      <c r="TEK62" s="1"/>
      <c r="TEM62" s="1"/>
      <c r="TEO62" s="1"/>
      <c r="TEQ62" s="1"/>
      <c r="TES62" s="1"/>
      <c r="TEU62" s="1"/>
      <c r="TEW62" s="1"/>
      <c r="TEY62" s="1"/>
      <c r="TFA62" s="1"/>
      <c r="TFC62" s="1"/>
      <c r="TFE62" s="1"/>
      <c r="TFG62" s="1"/>
      <c r="TFI62" s="1"/>
      <c r="TFK62" s="1"/>
      <c r="TFM62" s="1"/>
      <c r="TFO62" s="1"/>
      <c r="TFQ62" s="1"/>
      <c r="TFS62" s="1"/>
      <c r="TFU62" s="1"/>
      <c r="TFW62" s="1"/>
      <c r="TFY62" s="1"/>
      <c r="TGA62" s="1"/>
      <c r="TGC62" s="1"/>
      <c r="TGE62" s="1"/>
      <c r="TGG62" s="1"/>
      <c r="TGI62" s="1"/>
      <c r="TGK62" s="1"/>
      <c r="TGM62" s="1"/>
      <c r="TGO62" s="1"/>
      <c r="TGQ62" s="1"/>
      <c r="TGS62" s="1"/>
      <c r="TGU62" s="1"/>
      <c r="TGW62" s="1"/>
      <c r="TGY62" s="1"/>
      <c r="THA62" s="1"/>
      <c r="THC62" s="1"/>
      <c r="THE62" s="1"/>
      <c r="THG62" s="1"/>
      <c r="THI62" s="1"/>
      <c r="THK62" s="1"/>
      <c r="THM62" s="1"/>
      <c r="THO62" s="1"/>
      <c r="THQ62" s="1"/>
      <c r="THS62" s="1"/>
      <c r="THU62" s="1"/>
      <c r="THW62" s="1"/>
      <c r="THY62" s="1"/>
      <c r="TIA62" s="1"/>
      <c r="TIC62" s="1"/>
      <c r="TIE62" s="1"/>
      <c r="TIG62" s="1"/>
      <c r="TII62" s="1"/>
      <c r="TIK62" s="1"/>
      <c r="TIM62" s="1"/>
      <c r="TIO62" s="1"/>
      <c r="TIQ62" s="1"/>
      <c r="TIS62" s="1"/>
      <c r="TIU62" s="1"/>
      <c r="TIW62" s="1"/>
      <c r="TIY62" s="1"/>
      <c r="TJA62" s="1"/>
      <c r="TJC62" s="1"/>
      <c r="TJE62" s="1"/>
      <c r="TJG62" s="1"/>
      <c r="TJI62" s="1"/>
      <c r="TJK62" s="1"/>
      <c r="TJM62" s="1"/>
      <c r="TJO62" s="1"/>
      <c r="TJQ62" s="1"/>
      <c r="TJS62" s="1"/>
      <c r="TJU62" s="1"/>
      <c r="TJW62" s="1"/>
      <c r="TJY62" s="1"/>
      <c r="TKA62" s="1"/>
      <c r="TKC62" s="1"/>
      <c r="TKE62" s="1"/>
      <c r="TKG62" s="1"/>
      <c r="TKI62" s="1"/>
      <c r="TKK62" s="1"/>
      <c r="TKM62" s="1"/>
      <c r="TKO62" s="1"/>
      <c r="TKQ62" s="1"/>
      <c r="TKS62" s="1"/>
      <c r="TKU62" s="1"/>
      <c r="TKW62" s="1"/>
      <c r="TKY62" s="1"/>
      <c r="TLA62" s="1"/>
      <c r="TLC62" s="1"/>
      <c r="TLE62" s="1"/>
      <c r="TLG62" s="1"/>
      <c r="TLI62" s="1"/>
      <c r="TLK62" s="1"/>
      <c r="TLM62" s="1"/>
      <c r="TLO62" s="1"/>
      <c r="TLQ62" s="1"/>
      <c r="TLS62" s="1"/>
      <c r="TLU62" s="1"/>
      <c r="TLW62" s="1"/>
      <c r="TLY62" s="1"/>
      <c r="TMA62" s="1"/>
      <c r="TMC62" s="1"/>
      <c r="TME62" s="1"/>
      <c r="TMG62" s="1"/>
      <c r="TMI62" s="1"/>
      <c r="TMK62" s="1"/>
      <c r="TMM62" s="1"/>
      <c r="TMO62" s="1"/>
      <c r="TMQ62" s="1"/>
      <c r="TMS62" s="1"/>
      <c r="TMU62" s="1"/>
      <c r="TMW62" s="1"/>
      <c r="TMY62" s="1"/>
      <c r="TNA62" s="1"/>
      <c r="TNC62" s="1"/>
      <c r="TNE62" s="1"/>
      <c r="TNG62" s="1"/>
      <c r="TNI62" s="1"/>
      <c r="TNK62" s="1"/>
      <c r="TNM62" s="1"/>
      <c r="TNO62" s="1"/>
      <c r="TNQ62" s="1"/>
      <c r="TNS62" s="1"/>
      <c r="TNU62" s="1"/>
      <c r="TNW62" s="1"/>
      <c r="TNY62" s="1"/>
      <c r="TOA62" s="1"/>
      <c r="TOC62" s="1"/>
      <c r="TOE62" s="1"/>
      <c r="TOG62" s="1"/>
      <c r="TOI62" s="1"/>
      <c r="TOK62" s="1"/>
      <c r="TOM62" s="1"/>
      <c r="TOO62" s="1"/>
      <c r="TOQ62" s="1"/>
      <c r="TOS62" s="1"/>
      <c r="TOU62" s="1"/>
      <c r="TOW62" s="1"/>
      <c r="TOY62" s="1"/>
      <c r="TPA62" s="1"/>
      <c r="TPC62" s="1"/>
      <c r="TPE62" s="1"/>
      <c r="TPG62" s="1"/>
      <c r="TPI62" s="1"/>
      <c r="TPK62" s="1"/>
      <c r="TPM62" s="1"/>
      <c r="TPO62" s="1"/>
      <c r="TPQ62" s="1"/>
      <c r="TPS62" s="1"/>
      <c r="TPU62" s="1"/>
      <c r="TPW62" s="1"/>
      <c r="TPY62" s="1"/>
      <c r="TQA62" s="1"/>
      <c r="TQC62" s="1"/>
      <c r="TQE62" s="1"/>
      <c r="TQG62" s="1"/>
      <c r="TQI62" s="1"/>
      <c r="TQK62" s="1"/>
      <c r="TQM62" s="1"/>
      <c r="TQO62" s="1"/>
      <c r="TQQ62" s="1"/>
      <c r="TQS62" s="1"/>
      <c r="TQU62" s="1"/>
      <c r="TQW62" s="1"/>
      <c r="TQY62" s="1"/>
      <c r="TRA62" s="1"/>
      <c r="TRC62" s="1"/>
      <c r="TRE62" s="1"/>
      <c r="TRG62" s="1"/>
      <c r="TRI62" s="1"/>
      <c r="TRK62" s="1"/>
      <c r="TRM62" s="1"/>
      <c r="TRO62" s="1"/>
      <c r="TRQ62" s="1"/>
      <c r="TRS62" s="1"/>
      <c r="TRU62" s="1"/>
      <c r="TRW62" s="1"/>
      <c r="TRY62" s="1"/>
      <c r="TSA62" s="1"/>
      <c r="TSC62" s="1"/>
      <c r="TSE62" s="1"/>
      <c r="TSG62" s="1"/>
      <c r="TSI62" s="1"/>
      <c r="TSK62" s="1"/>
      <c r="TSM62" s="1"/>
      <c r="TSO62" s="1"/>
      <c r="TSQ62" s="1"/>
      <c r="TSS62" s="1"/>
      <c r="TSU62" s="1"/>
      <c r="TSW62" s="1"/>
      <c r="TSY62" s="1"/>
      <c r="TTA62" s="1"/>
      <c r="TTC62" s="1"/>
      <c r="TTE62" s="1"/>
      <c r="TTG62" s="1"/>
      <c r="TTI62" s="1"/>
      <c r="TTK62" s="1"/>
      <c r="TTM62" s="1"/>
      <c r="TTO62" s="1"/>
      <c r="TTQ62" s="1"/>
      <c r="TTS62" s="1"/>
      <c r="TTU62" s="1"/>
      <c r="TTW62" s="1"/>
      <c r="TTY62" s="1"/>
      <c r="TUA62" s="1"/>
      <c r="TUC62" s="1"/>
      <c r="TUE62" s="1"/>
      <c r="TUG62" s="1"/>
      <c r="TUI62" s="1"/>
      <c r="TUK62" s="1"/>
      <c r="TUM62" s="1"/>
      <c r="TUO62" s="1"/>
      <c r="TUQ62" s="1"/>
      <c r="TUS62" s="1"/>
      <c r="TUU62" s="1"/>
      <c r="TUW62" s="1"/>
      <c r="TUY62" s="1"/>
      <c r="TVA62" s="1"/>
      <c r="TVC62" s="1"/>
      <c r="TVE62" s="1"/>
      <c r="TVG62" s="1"/>
      <c r="TVI62" s="1"/>
      <c r="TVK62" s="1"/>
      <c r="TVM62" s="1"/>
      <c r="TVO62" s="1"/>
      <c r="TVQ62" s="1"/>
      <c r="TVS62" s="1"/>
      <c r="TVU62" s="1"/>
      <c r="TVW62" s="1"/>
      <c r="TVY62" s="1"/>
      <c r="TWA62" s="1"/>
      <c r="TWC62" s="1"/>
      <c r="TWE62" s="1"/>
      <c r="TWG62" s="1"/>
      <c r="TWI62" s="1"/>
      <c r="TWK62" s="1"/>
      <c r="TWM62" s="1"/>
      <c r="TWO62" s="1"/>
      <c r="TWQ62" s="1"/>
      <c r="TWS62" s="1"/>
      <c r="TWU62" s="1"/>
      <c r="TWW62" s="1"/>
      <c r="TWY62" s="1"/>
      <c r="TXA62" s="1"/>
      <c r="TXC62" s="1"/>
      <c r="TXE62" s="1"/>
      <c r="TXG62" s="1"/>
      <c r="TXI62" s="1"/>
      <c r="TXK62" s="1"/>
      <c r="TXM62" s="1"/>
      <c r="TXO62" s="1"/>
      <c r="TXQ62" s="1"/>
      <c r="TXS62" s="1"/>
      <c r="TXU62" s="1"/>
      <c r="TXW62" s="1"/>
      <c r="TXY62" s="1"/>
      <c r="TYA62" s="1"/>
      <c r="TYC62" s="1"/>
      <c r="TYE62" s="1"/>
      <c r="TYG62" s="1"/>
      <c r="TYI62" s="1"/>
      <c r="TYK62" s="1"/>
      <c r="TYM62" s="1"/>
      <c r="TYO62" s="1"/>
      <c r="TYQ62" s="1"/>
      <c r="TYS62" s="1"/>
      <c r="TYU62" s="1"/>
      <c r="TYW62" s="1"/>
      <c r="TYY62" s="1"/>
      <c r="TZA62" s="1"/>
      <c r="TZC62" s="1"/>
      <c r="TZE62" s="1"/>
      <c r="TZG62" s="1"/>
      <c r="TZI62" s="1"/>
      <c r="TZK62" s="1"/>
      <c r="TZM62" s="1"/>
      <c r="TZO62" s="1"/>
      <c r="TZQ62" s="1"/>
      <c r="TZS62" s="1"/>
      <c r="TZU62" s="1"/>
      <c r="TZW62" s="1"/>
      <c r="TZY62" s="1"/>
      <c r="UAA62" s="1"/>
      <c r="UAC62" s="1"/>
      <c r="UAE62" s="1"/>
      <c r="UAG62" s="1"/>
      <c r="UAI62" s="1"/>
      <c r="UAK62" s="1"/>
      <c r="UAM62" s="1"/>
      <c r="UAO62" s="1"/>
      <c r="UAQ62" s="1"/>
      <c r="UAS62" s="1"/>
      <c r="UAU62" s="1"/>
      <c r="UAW62" s="1"/>
      <c r="UAY62" s="1"/>
      <c r="UBA62" s="1"/>
      <c r="UBC62" s="1"/>
      <c r="UBE62" s="1"/>
      <c r="UBG62" s="1"/>
      <c r="UBI62" s="1"/>
      <c r="UBK62" s="1"/>
      <c r="UBM62" s="1"/>
      <c r="UBO62" s="1"/>
      <c r="UBQ62" s="1"/>
      <c r="UBS62" s="1"/>
      <c r="UBU62" s="1"/>
      <c r="UBW62" s="1"/>
      <c r="UBY62" s="1"/>
      <c r="UCA62" s="1"/>
      <c r="UCC62" s="1"/>
      <c r="UCE62" s="1"/>
      <c r="UCG62" s="1"/>
      <c r="UCI62" s="1"/>
      <c r="UCK62" s="1"/>
      <c r="UCM62" s="1"/>
      <c r="UCO62" s="1"/>
      <c r="UCQ62" s="1"/>
      <c r="UCS62" s="1"/>
      <c r="UCU62" s="1"/>
      <c r="UCW62" s="1"/>
      <c r="UCY62" s="1"/>
      <c r="UDA62" s="1"/>
      <c r="UDC62" s="1"/>
      <c r="UDE62" s="1"/>
      <c r="UDG62" s="1"/>
      <c r="UDI62" s="1"/>
      <c r="UDK62" s="1"/>
      <c r="UDM62" s="1"/>
      <c r="UDO62" s="1"/>
      <c r="UDQ62" s="1"/>
      <c r="UDS62" s="1"/>
      <c r="UDU62" s="1"/>
      <c r="UDW62" s="1"/>
      <c r="UDY62" s="1"/>
      <c r="UEA62" s="1"/>
      <c r="UEC62" s="1"/>
      <c r="UEE62" s="1"/>
      <c r="UEG62" s="1"/>
      <c r="UEI62" s="1"/>
      <c r="UEK62" s="1"/>
      <c r="UEM62" s="1"/>
      <c r="UEO62" s="1"/>
      <c r="UEQ62" s="1"/>
      <c r="UES62" s="1"/>
      <c r="UEU62" s="1"/>
      <c r="UEW62" s="1"/>
      <c r="UEY62" s="1"/>
      <c r="UFA62" s="1"/>
      <c r="UFC62" s="1"/>
      <c r="UFE62" s="1"/>
      <c r="UFG62" s="1"/>
      <c r="UFI62" s="1"/>
      <c r="UFK62" s="1"/>
      <c r="UFM62" s="1"/>
      <c r="UFO62" s="1"/>
      <c r="UFQ62" s="1"/>
      <c r="UFS62" s="1"/>
      <c r="UFU62" s="1"/>
      <c r="UFW62" s="1"/>
      <c r="UFY62" s="1"/>
      <c r="UGA62" s="1"/>
      <c r="UGC62" s="1"/>
      <c r="UGE62" s="1"/>
      <c r="UGG62" s="1"/>
      <c r="UGI62" s="1"/>
      <c r="UGK62" s="1"/>
      <c r="UGM62" s="1"/>
      <c r="UGO62" s="1"/>
      <c r="UGQ62" s="1"/>
      <c r="UGS62" s="1"/>
      <c r="UGU62" s="1"/>
      <c r="UGW62" s="1"/>
      <c r="UGY62" s="1"/>
      <c r="UHA62" s="1"/>
      <c r="UHC62" s="1"/>
      <c r="UHE62" s="1"/>
      <c r="UHG62" s="1"/>
      <c r="UHI62" s="1"/>
      <c r="UHK62" s="1"/>
      <c r="UHM62" s="1"/>
      <c r="UHO62" s="1"/>
      <c r="UHQ62" s="1"/>
      <c r="UHS62" s="1"/>
      <c r="UHU62" s="1"/>
      <c r="UHW62" s="1"/>
      <c r="UHY62" s="1"/>
      <c r="UIA62" s="1"/>
      <c r="UIC62" s="1"/>
      <c r="UIE62" s="1"/>
      <c r="UIG62" s="1"/>
      <c r="UII62" s="1"/>
      <c r="UIK62" s="1"/>
      <c r="UIM62" s="1"/>
      <c r="UIO62" s="1"/>
      <c r="UIQ62" s="1"/>
      <c r="UIS62" s="1"/>
      <c r="UIU62" s="1"/>
      <c r="UIW62" s="1"/>
      <c r="UIY62" s="1"/>
      <c r="UJA62" s="1"/>
      <c r="UJC62" s="1"/>
      <c r="UJE62" s="1"/>
      <c r="UJG62" s="1"/>
      <c r="UJI62" s="1"/>
      <c r="UJK62" s="1"/>
      <c r="UJM62" s="1"/>
      <c r="UJO62" s="1"/>
      <c r="UJQ62" s="1"/>
      <c r="UJS62" s="1"/>
      <c r="UJU62" s="1"/>
      <c r="UJW62" s="1"/>
      <c r="UJY62" s="1"/>
      <c r="UKA62" s="1"/>
      <c r="UKC62" s="1"/>
      <c r="UKE62" s="1"/>
      <c r="UKG62" s="1"/>
      <c r="UKI62" s="1"/>
      <c r="UKK62" s="1"/>
      <c r="UKM62" s="1"/>
      <c r="UKO62" s="1"/>
      <c r="UKQ62" s="1"/>
      <c r="UKS62" s="1"/>
      <c r="UKU62" s="1"/>
      <c r="UKW62" s="1"/>
      <c r="UKY62" s="1"/>
      <c r="ULA62" s="1"/>
      <c r="ULC62" s="1"/>
      <c r="ULE62" s="1"/>
      <c r="ULG62" s="1"/>
      <c r="ULI62" s="1"/>
      <c r="ULK62" s="1"/>
      <c r="ULM62" s="1"/>
      <c r="ULO62" s="1"/>
      <c r="ULQ62" s="1"/>
      <c r="ULS62" s="1"/>
      <c r="ULU62" s="1"/>
      <c r="ULW62" s="1"/>
      <c r="ULY62" s="1"/>
      <c r="UMA62" s="1"/>
      <c r="UMC62" s="1"/>
      <c r="UME62" s="1"/>
      <c r="UMG62" s="1"/>
      <c r="UMI62" s="1"/>
      <c r="UMK62" s="1"/>
      <c r="UMM62" s="1"/>
      <c r="UMO62" s="1"/>
      <c r="UMQ62" s="1"/>
      <c r="UMS62" s="1"/>
      <c r="UMU62" s="1"/>
      <c r="UMW62" s="1"/>
      <c r="UMY62" s="1"/>
      <c r="UNA62" s="1"/>
      <c r="UNC62" s="1"/>
      <c r="UNE62" s="1"/>
      <c r="UNG62" s="1"/>
      <c r="UNI62" s="1"/>
      <c r="UNK62" s="1"/>
      <c r="UNM62" s="1"/>
      <c r="UNO62" s="1"/>
      <c r="UNQ62" s="1"/>
      <c r="UNS62" s="1"/>
      <c r="UNU62" s="1"/>
      <c r="UNW62" s="1"/>
      <c r="UNY62" s="1"/>
      <c r="UOA62" s="1"/>
      <c r="UOC62" s="1"/>
      <c r="UOE62" s="1"/>
      <c r="UOG62" s="1"/>
      <c r="UOI62" s="1"/>
      <c r="UOK62" s="1"/>
      <c r="UOM62" s="1"/>
      <c r="UOO62" s="1"/>
      <c r="UOQ62" s="1"/>
      <c r="UOS62" s="1"/>
      <c r="UOU62" s="1"/>
      <c r="UOW62" s="1"/>
      <c r="UOY62" s="1"/>
      <c r="UPA62" s="1"/>
      <c r="UPC62" s="1"/>
      <c r="UPE62" s="1"/>
      <c r="UPG62" s="1"/>
      <c r="UPI62" s="1"/>
      <c r="UPK62" s="1"/>
      <c r="UPM62" s="1"/>
      <c r="UPO62" s="1"/>
      <c r="UPQ62" s="1"/>
      <c r="UPS62" s="1"/>
      <c r="UPU62" s="1"/>
      <c r="UPW62" s="1"/>
      <c r="UPY62" s="1"/>
      <c r="UQA62" s="1"/>
      <c r="UQC62" s="1"/>
      <c r="UQE62" s="1"/>
      <c r="UQG62" s="1"/>
      <c r="UQI62" s="1"/>
      <c r="UQK62" s="1"/>
      <c r="UQM62" s="1"/>
      <c r="UQO62" s="1"/>
      <c r="UQQ62" s="1"/>
      <c r="UQS62" s="1"/>
      <c r="UQU62" s="1"/>
      <c r="UQW62" s="1"/>
      <c r="UQY62" s="1"/>
      <c r="URA62" s="1"/>
      <c r="URC62" s="1"/>
      <c r="URE62" s="1"/>
      <c r="URG62" s="1"/>
      <c r="URI62" s="1"/>
      <c r="URK62" s="1"/>
      <c r="URM62" s="1"/>
      <c r="URO62" s="1"/>
      <c r="URQ62" s="1"/>
      <c r="URS62" s="1"/>
      <c r="URU62" s="1"/>
      <c r="URW62" s="1"/>
      <c r="URY62" s="1"/>
      <c r="USA62" s="1"/>
      <c r="USC62" s="1"/>
      <c r="USE62" s="1"/>
      <c r="USG62" s="1"/>
      <c r="USI62" s="1"/>
      <c r="USK62" s="1"/>
      <c r="USM62" s="1"/>
      <c r="USO62" s="1"/>
      <c r="USQ62" s="1"/>
      <c r="USS62" s="1"/>
      <c r="USU62" s="1"/>
      <c r="USW62" s="1"/>
      <c r="USY62" s="1"/>
      <c r="UTA62" s="1"/>
      <c r="UTC62" s="1"/>
      <c r="UTE62" s="1"/>
      <c r="UTG62" s="1"/>
      <c r="UTI62" s="1"/>
      <c r="UTK62" s="1"/>
      <c r="UTM62" s="1"/>
      <c r="UTO62" s="1"/>
      <c r="UTQ62" s="1"/>
      <c r="UTS62" s="1"/>
      <c r="UTU62" s="1"/>
      <c r="UTW62" s="1"/>
      <c r="UTY62" s="1"/>
      <c r="UUA62" s="1"/>
      <c r="UUC62" s="1"/>
      <c r="UUE62" s="1"/>
      <c r="UUG62" s="1"/>
      <c r="UUI62" s="1"/>
      <c r="UUK62" s="1"/>
      <c r="UUM62" s="1"/>
      <c r="UUO62" s="1"/>
      <c r="UUQ62" s="1"/>
      <c r="UUS62" s="1"/>
      <c r="UUU62" s="1"/>
      <c r="UUW62" s="1"/>
      <c r="UUY62" s="1"/>
      <c r="UVA62" s="1"/>
      <c r="UVC62" s="1"/>
      <c r="UVE62" s="1"/>
      <c r="UVG62" s="1"/>
      <c r="UVI62" s="1"/>
      <c r="UVK62" s="1"/>
      <c r="UVM62" s="1"/>
      <c r="UVO62" s="1"/>
      <c r="UVQ62" s="1"/>
      <c r="UVS62" s="1"/>
      <c r="UVU62" s="1"/>
      <c r="UVW62" s="1"/>
      <c r="UVY62" s="1"/>
      <c r="UWA62" s="1"/>
      <c r="UWC62" s="1"/>
      <c r="UWE62" s="1"/>
      <c r="UWG62" s="1"/>
      <c r="UWI62" s="1"/>
      <c r="UWK62" s="1"/>
      <c r="UWM62" s="1"/>
      <c r="UWO62" s="1"/>
      <c r="UWQ62" s="1"/>
      <c r="UWS62" s="1"/>
      <c r="UWU62" s="1"/>
      <c r="UWW62" s="1"/>
      <c r="UWY62" s="1"/>
      <c r="UXA62" s="1"/>
      <c r="UXC62" s="1"/>
      <c r="UXE62" s="1"/>
      <c r="UXG62" s="1"/>
      <c r="UXI62" s="1"/>
      <c r="UXK62" s="1"/>
      <c r="UXM62" s="1"/>
      <c r="UXO62" s="1"/>
      <c r="UXQ62" s="1"/>
      <c r="UXS62" s="1"/>
      <c r="UXU62" s="1"/>
      <c r="UXW62" s="1"/>
      <c r="UXY62" s="1"/>
      <c r="UYA62" s="1"/>
      <c r="UYC62" s="1"/>
      <c r="UYE62" s="1"/>
      <c r="UYG62" s="1"/>
      <c r="UYI62" s="1"/>
      <c r="UYK62" s="1"/>
      <c r="UYM62" s="1"/>
      <c r="UYO62" s="1"/>
      <c r="UYQ62" s="1"/>
      <c r="UYS62" s="1"/>
      <c r="UYU62" s="1"/>
      <c r="UYW62" s="1"/>
      <c r="UYY62" s="1"/>
      <c r="UZA62" s="1"/>
      <c r="UZC62" s="1"/>
      <c r="UZE62" s="1"/>
      <c r="UZG62" s="1"/>
      <c r="UZI62" s="1"/>
      <c r="UZK62" s="1"/>
      <c r="UZM62" s="1"/>
      <c r="UZO62" s="1"/>
      <c r="UZQ62" s="1"/>
      <c r="UZS62" s="1"/>
      <c r="UZU62" s="1"/>
      <c r="UZW62" s="1"/>
      <c r="UZY62" s="1"/>
      <c r="VAA62" s="1"/>
      <c r="VAC62" s="1"/>
      <c r="VAE62" s="1"/>
      <c r="VAG62" s="1"/>
      <c r="VAI62" s="1"/>
      <c r="VAK62" s="1"/>
      <c r="VAM62" s="1"/>
      <c r="VAO62" s="1"/>
      <c r="VAQ62" s="1"/>
      <c r="VAS62" s="1"/>
      <c r="VAU62" s="1"/>
      <c r="VAW62" s="1"/>
      <c r="VAY62" s="1"/>
      <c r="VBA62" s="1"/>
      <c r="VBC62" s="1"/>
      <c r="VBE62" s="1"/>
      <c r="VBG62" s="1"/>
      <c r="VBI62" s="1"/>
      <c r="VBK62" s="1"/>
      <c r="VBM62" s="1"/>
      <c r="VBO62" s="1"/>
      <c r="VBQ62" s="1"/>
      <c r="VBS62" s="1"/>
      <c r="VBU62" s="1"/>
      <c r="VBW62" s="1"/>
      <c r="VBY62" s="1"/>
      <c r="VCA62" s="1"/>
      <c r="VCC62" s="1"/>
      <c r="VCE62" s="1"/>
      <c r="VCG62" s="1"/>
      <c r="VCI62" s="1"/>
      <c r="VCK62" s="1"/>
      <c r="VCM62" s="1"/>
      <c r="VCO62" s="1"/>
      <c r="VCQ62" s="1"/>
      <c r="VCS62" s="1"/>
      <c r="VCU62" s="1"/>
      <c r="VCW62" s="1"/>
      <c r="VCY62" s="1"/>
      <c r="VDA62" s="1"/>
      <c r="VDC62" s="1"/>
      <c r="VDE62" s="1"/>
      <c r="VDG62" s="1"/>
      <c r="VDI62" s="1"/>
      <c r="VDK62" s="1"/>
      <c r="VDM62" s="1"/>
      <c r="VDO62" s="1"/>
      <c r="VDQ62" s="1"/>
      <c r="VDS62" s="1"/>
      <c r="VDU62" s="1"/>
      <c r="VDW62" s="1"/>
      <c r="VDY62" s="1"/>
      <c r="VEA62" s="1"/>
      <c r="VEC62" s="1"/>
      <c r="VEE62" s="1"/>
      <c r="VEG62" s="1"/>
      <c r="VEI62" s="1"/>
      <c r="VEK62" s="1"/>
      <c r="VEM62" s="1"/>
      <c r="VEO62" s="1"/>
      <c r="VEQ62" s="1"/>
      <c r="VES62" s="1"/>
      <c r="VEU62" s="1"/>
      <c r="VEW62" s="1"/>
      <c r="VEY62" s="1"/>
      <c r="VFA62" s="1"/>
      <c r="VFC62" s="1"/>
      <c r="VFE62" s="1"/>
      <c r="VFG62" s="1"/>
      <c r="VFI62" s="1"/>
      <c r="VFK62" s="1"/>
      <c r="VFM62" s="1"/>
      <c r="VFO62" s="1"/>
      <c r="VFQ62" s="1"/>
      <c r="VFS62" s="1"/>
      <c r="VFU62" s="1"/>
      <c r="VFW62" s="1"/>
      <c r="VFY62" s="1"/>
      <c r="VGA62" s="1"/>
      <c r="VGC62" s="1"/>
      <c r="VGE62" s="1"/>
      <c r="VGG62" s="1"/>
      <c r="VGI62" s="1"/>
      <c r="VGK62" s="1"/>
      <c r="VGM62" s="1"/>
      <c r="VGO62" s="1"/>
      <c r="VGQ62" s="1"/>
      <c r="VGS62" s="1"/>
      <c r="VGU62" s="1"/>
      <c r="VGW62" s="1"/>
      <c r="VGY62" s="1"/>
      <c r="VHA62" s="1"/>
      <c r="VHC62" s="1"/>
      <c r="VHE62" s="1"/>
      <c r="VHG62" s="1"/>
      <c r="VHI62" s="1"/>
      <c r="VHK62" s="1"/>
      <c r="VHM62" s="1"/>
      <c r="VHO62" s="1"/>
      <c r="VHQ62" s="1"/>
      <c r="VHS62" s="1"/>
      <c r="VHU62" s="1"/>
      <c r="VHW62" s="1"/>
      <c r="VHY62" s="1"/>
      <c r="VIA62" s="1"/>
      <c r="VIC62" s="1"/>
      <c r="VIE62" s="1"/>
      <c r="VIG62" s="1"/>
      <c r="VII62" s="1"/>
      <c r="VIK62" s="1"/>
      <c r="VIM62" s="1"/>
      <c r="VIO62" s="1"/>
      <c r="VIQ62" s="1"/>
      <c r="VIS62" s="1"/>
      <c r="VIU62" s="1"/>
      <c r="VIW62" s="1"/>
      <c r="VIY62" s="1"/>
      <c r="VJA62" s="1"/>
      <c r="VJC62" s="1"/>
      <c r="VJE62" s="1"/>
      <c r="VJG62" s="1"/>
      <c r="VJI62" s="1"/>
      <c r="VJK62" s="1"/>
      <c r="VJM62" s="1"/>
      <c r="VJO62" s="1"/>
      <c r="VJQ62" s="1"/>
      <c r="VJS62" s="1"/>
      <c r="VJU62" s="1"/>
      <c r="VJW62" s="1"/>
      <c r="VJY62" s="1"/>
      <c r="VKA62" s="1"/>
      <c r="VKC62" s="1"/>
      <c r="VKE62" s="1"/>
      <c r="VKG62" s="1"/>
      <c r="VKI62" s="1"/>
      <c r="VKK62" s="1"/>
      <c r="VKM62" s="1"/>
      <c r="VKO62" s="1"/>
      <c r="VKQ62" s="1"/>
      <c r="VKS62" s="1"/>
      <c r="VKU62" s="1"/>
      <c r="VKW62" s="1"/>
      <c r="VKY62" s="1"/>
      <c r="VLA62" s="1"/>
      <c r="VLC62" s="1"/>
      <c r="VLE62" s="1"/>
      <c r="VLG62" s="1"/>
      <c r="VLI62" s="1"/>
      <c r="VLK62" s="1"/>
      <c r="VLM62" s="1"/>
      <c r="VLO62" s="1"/>
      <c r="VLQ62" s="1"/>
      <c r="VLS62" s="1"/>
      <c r="VLU62" s="1"/>
      <c r="VLW62" s="1"/>
      <c r="VLY62" s="1"/>
      <c r="VMA62" s="1"/>
      <c r="VMC62" s="1"/>
      <c r="VME62" s="1"/>
      <c r="VMG62" s="1"/>
      <c r="VMI62" s="1"/>
      <c r="VMK62" s="1"/>
      <c r="VMM62" s="1"/>
      <c r="VMO62" s="1"/>
      <c r="VMQ62" s="1"/>
      <c r="VMS62" s="1"/>
      <c r="VMU62" s="1"/>
      <c r="VMW62" s="1"/>
      <c r="VMY62" s="1"/>
      <c r="VNA62" s="1"/>
      <c r="VNC62" s="1"/>
      <c r="VNE62" s="1"/>
      <c r="VNG62" s="1"/>
      <c r="VNI62" s="1"/>
      <c r="VNK62" s="1"/>
      <c r="VNM62" s="1"/>
      <c r="VNO62" s="1"/>
      <c r="VNQ62" s="1"/>
      <c r="VNS62" s="1"/>
      <c r="VNU62" s="1"/>
      <c r="VNW62" s="1"/>
      <c r="VNY62" s="1"/>
      <c r="VOA62" s="1"/>
      <c r="VOC62" s="1"/>
      <c r="VOE62" s="1"/>
      <c r="VOG62" s="1"/>
      <c r="VOI62" s="1"/>
      <c r="VOK62" s="1"/>
      <c r="VOM62" s="1"/>
      <c r="VOO62" s="1"/>
      <c r="VOQ62" s="1"/>
      <c r="VOS62" s="1"/>
      <c r="VOU62" s="1"/>
      <c r="VOW62" s="1"/>
      <c r="VOY62" s="1"/>
      <c r="VPA62" s="1"/>
      <c r="VPC62" s="1"/>
      <c r="VPE62" s="1"/>
      <c r="VPG62" s="1"/>
      <c r="VPI62" s="1"/>
      <c r="VPK62" s="1"/>
      <c r="VPM62" s="1"/>
      <c r="VPO62" s="1"/>
      <c r="VPQ62" s="1"/>
      <c r="VPS62" s="1"/>
      <c r="VPU62" s="1"/>
      <c r="VPW62" s="1"/>
      <c r="VPY62" s="1"/>
      <c r="VQA62" s="1"/>
      <c r="VQC62" s="1"/>
      <c r="VQE62" s="1"/>
      <c r="VQG62" s="1"/>
      <c r="VQI62" s="1"/>
      <c r="VQK62" s="1"/>
      <c r="VQM62" s="1"/>
      <c r="VQO62" s="1"/>
      <c r="VQQ62" s="1"/>
      <c r="VQS62" s="1"/>
      <c r="VQU62" s="1"/>
      <c r="VQW62" s="1"/>
      <c r="VQY62" s="1"/>
      <c r="VRA62" s="1"/>
      <c r="VRC62" s="1"/>
      <c r="VRE62" s="1"/>
      <c r="VRG62" s="1"/>
      <c r="VRI62" s="1"/>
      <c r="VRK62" s="1"/>
      <c r="VRM62" s="1"/>
      <c r="VRO62" s="1"/>
      <c r="VRQ62" s="1"/>
      <c r="VRS62" s="1"/>
      <c r="VRU62" s="1"/>
      <c r="VRW62" s="1"/>
      <c r="VRY62" s="1"/>
      <c r="VSA62" s="1"/>
      <c r="VSC62" s="1"/>
      <c r="VSE62" s="1"/>
      <c r="VSG62" s="1"/>
      <c r="VSI62" s="1"/>
      <c r="VSK62" s="1"/>
      <c r="VSM62" s="1"/>
      <c r="VSO62" s="1"/>
      <c r="VSQ62" s="1"/>
      <c r="VSS62" s="1"/>
      <c r="VSU62" s="1"/>
      <c r="VSW62" s="1"/>
      <c r="VSY62" s="1"/>
      <c r="VTA62" s="1"/>
      <c r="VTC62" s="1"/>
      <c r="VTE62" s="1"/>
      <c r="VTG62" s="1"/>
      <c r="VTI62" s="1"/>
      <c r="VTK62" s="1"/>
      <c r="VTM62" s="1"/>
      <c r="VTO62" s="1"/>
      <c r="VTQ62" s="1"/>
      <c r="VTS62" s="1"/>
      <c r="VTU62" s="1"/>
      <c r="VTW62" s="1"/>
      <c r="VTY62" s="1"/>
      <c r="VUA62" s="1"/>
      <c r="VUC62" s="1"/>
      <c r="VUE62" s="1"/>
      <c r="VUG62" s="1"/>
      <c r="VUI62" s="1"/>
      <c r="VUK62" s="1"/>
      <c r="VUM62" s="1"/>
      <c r="VUO62" s="1"/>
      <c r="VUQ62" s="1"/>
      <c r="VUS62" s="1"/>
      <c r="VUU62" s="1"/>
      <c r="VUW62" s="1"/>
      <c r="VUY62" s="1"/>
      <c r="VVA62" s="1"/>
      <c r="VVC62" s="1"/>
      <c r="VVE62" s="1"/>
      <c r="VVG62" s="1"/>
      <c r="VVI62" s="1"/>
      <c r="VVK62" s="1"/>
      <c r="VVM62" s="1"/>
      <c r="VVO62" s="1"/>
      <c r="VVQ62" s="1"/>
      <c r="VVS62" s="1"/>
      <c r="VVU62" s="1"/>
      <c r="VVW62" s="1"/>
      <c r="VVY62" s="1"/>
      <c r="VWA62" s="1"/>
      <c r="VWC62" s="1"/>
      <c r="VWE62" s="1"/>
      <c r="VWG62" s="1"/>
      <c r="VWI62" s="1"/>
      <c r="VWK62" s="1"/>
      <c r="VWM62" s="1"/>
      <c r="VWO62" s="1"/>
      <c r="VWQ62" s="1"/>
      <c r="VWS62" s="1"/>
      <c r="VWU62" s="1"/>
      <c r="VWW62" s="1"/>
      <c r="VWY62" s="1"/>
      <c r="VXA62" s="1"/>
      <c r="VXC62" s="1"/>
      <c r="VXE62" s="1"/>
      <c r="VXG62" s="1"/>
      <c r="VXI62" s="1"/>
      <c r="VXK62" s="1"/>
      <c r="VXM62" s="1"/>
      <c r="VXO62" s="1"/>
      <c r="VXQ62" s="1"/>
      <c r="VXS62" s="1"/>
      <c r="VXU62" s="1"/>
      <c r="VXW62" s="1"/>
      <c r="VXY62" s="1"/>
      <c r="VYA62" s="1"/>
      <c r="VYC62" s="1"/>
      <c r="VYE62" s="1"/>
      <c r="VYG62" s="1"/>
      <c r="VYI62" s="1"/>
      <c r="VYK62" s="1"/>
      <c r="VYM62" s="1"/>
      <c r="VYO62" s="1"/>
      <c r="VYQ62" s="1"/>
      <c r="VYS62" s="1"/>
      <c r="VYU62" s="1"/>
      <c r="VYW62" s="1"/>
      <c r="VYY62" s="1"/>
      <c r="VZA62" s="1"/>
      <c r="VZC62" s="1"/>
      <c r="VZE62" s="1"/>
      <c r="VZG62" s="1"/>
      <c r="VZI62" s="1"/>
      <c r="VZK62" s="1"/>
      <c r="VZM62" s="1"/>
      <c r="VZO62" s="1"/>
      <c r="VZQ62" s="1"/>
      <c r="VZS62" s="1"/>
      <c r="VZU62" s="1"/>
      <c r="VZW62" s="1"/>
      <c r="VZY62" s="1"/>
      <c r="WAA62" s="1"/>
      <c r="WAC62" s="1"/>
      <c r="WAE62" s="1"/>
      <c r="WAG62" s="1"/>
      <c r="WAI62" s="1"/>
      <c r="WAK62" s="1"/>
      <c r="WAM62" s="1"/>
      <c r="WAO62" s="1"/>
      <c r="WAQ62" s="1"/>
      <c r="WAS62" s="1"/>
      <c r="WAU62" s="1"/>
      <c r="WAW62" s="1"/>
      <c r="WAY62" s="1"/>
      <c r="WBA62" s="1"/>
      <c r="WBC62" s="1"/>
      <c r="WBE62" s="1"/>
      <c r="WBG62" s="1"/>
      <c r="WBI62" s="1"/>
      <c r="WBK62" s="1"/>
      <c r="WBM62" s="1"/>
      <c r="WBO62" s="1"/>
      <c r="WBQ62" s="1"/>
      <c r="WBS62" s="1"/>
      <c r="WBU62" s="1"/>
      <c r="WBW62" s="1"/>
      <c r="WBY62" s="1"/>
      <c r="WCA62" s="1"/>
      <c r="WCC62" s="1"/>
      <c r="WCE62" s="1"/>
      <c r="WCG62" s="1"/>
      <c r="WCI62" s="1"/>
      <c r="WCK62" s="1"/>
      <c r="WCM62" s="1"/>
      <c r="WCO62" s="1"/>
      <c r="WCQ62" s="1"/>
      <c r="WCS62" s="1"/>
      <c r="WCU62" s="1"/>
      <c r="WCW62" s="1"/>
      <c r="WCY62" s="1"/>
      <c r="WDA62" s="1"/>
      <c r="WDC62" s="1"/>
      <c r="WDE62" s="1"/>
      <c r="WDG62" s="1"/>
      <c r="WDI62" s="1"/>
      <c r="WDK62" s="1"/>
      <c r="WDM62" s="1"/>
      <c r="WDO62" s="1"/>
      <c r="WDQ62" s="1"/>
      <c r="WDS62" s="1"/>
      <c r="WDU62" s="1"/>
      <c r="WDW62" s="1"/>
      <c r="WDY62" s="1"/>
      <c r="WEA62" s="1"/>
      <c r="WEC62" s="1"/>
      <c r="WEE62" s="1"/>
      <c r="WEG62" s="1"/>
      <c r="WEI62" s="1"/>
      <c r="WEK62" s="1"/>
      <c r="WEM62" s="1"/>
      <c r="WEO62" s="1"/>
      <c r="WEQ62" s="1"/>
      <c r="WES62" s="1"/>
      <c r="WEU62" s="1"/>
      <c r="WEW62" s="1"/>
      <c r="WEY62" s="1"/>
      <c r="WFA62" s="1"/>
      <c r="WFC62" s="1"/>
      <c r="WFE62" s="1"/>
      <c r="WFG62" s="1"/>
      <c r="WFI62" s="1"/>
      <c r="WFK62" s="1"/>
      <c r="WFM62" s="1"/>
      <c r="WFO62" s="1"/>
      <c r="WFQ62" s="1"/>
      <c r="WFS62" s="1"/>
      <c r="WFU62" s="1"/>
      <c r="WFW62" s="1"/>
      <c r="WFY62" s="1"/>
      <c r="WGA62" s="1"/>
      <c r="WGC62" s="1"/>
      <c r="WGE62" s="1"/>
      <c r="WGG62" s="1"/>
      <c r="WGI62" s="1"/>
      <c r="WGK62" s="1"/>
      <c r="WGM62" s="1"/>
      <c r="WGO62" s="1"/>
      <c r="WGQ62" s="1"/>
      <c r="WGS62" s="1"/>
      <c r="WGU62" s="1"/>
      <c r="WGW62" s="1"/>
      <c r="WGY62" s="1"/>
      <c r="WHA62" s="1"/>
      <c r="WHC62" s="1"/>
      <c r="WHE62" s="1"/>
      <c r="WHG62" s="1"/>
      <c r="WHI62" s="1"/>
      <c r="WHK62" s="1"/>
      <c r="WHM62" s="1"/>
      <c r="WHO62" s="1"/>
      <c r="WHQ62" s="1"/>
      <c r="WHS62" s="1"/>
      <c r="WHU62" s="1"/>
      <c r="WHW62" s="1"/>
      <c r="WHY62" s="1"/>
      <c r="WIA62" s="1"/>
      <c r="WIC62" s="1"/>
      <c r="WIE62" s="1"/>
      <c r="WIG62" s="1"/>
      <c r="WII62" s="1"/>
      <c r="WIK62" s="1"/>
      <c r="WIM62" s="1"/>
      <c r="WIO62" s="1"/>
      <c r="WIQ62" s="1"/>
      <c r="WIS62" s="1"/>
      <c r="WIU62" s="1"/>
      <c r="WIW62" s="1"/>
      <c r="WIY62" s="1"/>
      <c r="WJA62" s="1"/>
      <c r="WJC62" s="1"/>
      <c r="WJE62" s="1"/>
      <c r="WJG62" s="1"/>
      <c r="WJI62" s="1"/>
      <c r="WJK62" s="1"/>
      <c r="WJM62" s="1"/>
      <c r="WJO62" s="1"/>
      <c r="WJQ62" s="1"/>
      <c r="WJS62" s="1"/>
      <c r="WJU62" s="1"/>
      <c r="WJW62" s="1"/>
      <c r="WJY62" s="1"/>
      <c r="WKA62" s="1"/>
      <c r="WKC62" s="1"/>
      <c r="WKE62" s="1"/>
      <c r="WKG62" s="1"/>
      <c r="WKI62" s="1"/>
      <c r="WKK62" s="1"/>
      <c r="WKM62" s="1"/>
      <c r="WKO62" s="1"/>
      <c r="WKQ62" s="1"/>
      <c r="WKS62" s="1"/>
      <c r="WKU62" s="1"/>
      <c r="WKW62" s="1"/>
      <c r="WKY62" s="1"/>
      <c r="WLA62" s="1"/>
      <c r="WLC62" s="1"/>
      <c r="WLE62" s="1"/>
      <c r="WLG62" s="1"/>
      <c r="WLI62" s="1"/>
      <c r="WLK62" s="1"/>
      <c r="WLM62" s="1"/>
      <c r="WLO62" s="1"/>
      <c r="WLQ62" s="1"/>
      <c r="WLS62" s="1"/>
      <c r="WLU62" s="1"/>
      <c r="WLW62" s="1"/>
      <c r="WLY62" s="1"/>
      <c r="WMA62" s="1"/>
      <c r="WMC62" s="1"/>
      <c r="WME62" s="1"/>
      <c r="WMG62" s="1"/>
      <c r="WMI62" s="1"/>
      <c r="WMK62" s="1"/>
      <c r="WMM62" s="1"/>
      <c r="WMO62" s="1"/>
      <c r="WMQ62" s="1"/>
      <c r="WMS62" s="1"/>
      <c r="WMU62" s="1"/>
      <c r="WMW62" s="1"/>
      <c r="WMY62" s="1"/>
      <c r="WNA62" s="1"/>
      <c r="WNC62" s="1"/>
      <c r="WNE62" s="1"/>
      <c r="WNG62" s="1"/>
      <c r="WNI62" s="1"/>
      <c r="WNK62" s="1"/>
      <c r="WNM62" s="1"/>
      <c r="WNO62" s="1"/>
      <c r="WNQ62" s="1"/>
      <c r="WNS62" s="1"/>
      <c r="WNU62" s="1"/>
      <c r="WNW62" s="1"/>
      <c r="WNY62" s="1"/>
      <c r="WOA62" s="1"/>
      <c r="WOC62" s="1"/>
      <c r="WOE62" s="1"/>
      <c r="WOG62" s="1"/>
      <c r="WOI62" s="1"/>
      <c r="WOK62" s="1"/>
      <c r="WOM62" s="1"/>
      <c r="WOO62" s="1"/>
      <c r="WOQ62" s="1"/>
      <c r="WOS62" s="1"/>
      <c r="WOU62" s="1"/>
      <c r="WOW62" s="1"/>
      <c r="WOY62" s="1"/>
      <c r="WPA62" s="1"/>
      <c r="WPC62" s="1"/>
      <c r="WPE62" s="1"/>
      <c r="WPG62" s="1"/>
      <c r="WPI62" s="1"/>
      <c r="WPK62" s="1"/>
      <c r="WPM62" s="1"/>
      <c r="WPO62" s="1"/>
      <c r="WPQ62" s="1"/>
      <c r="WPS62" s="1"/>
      <c r="WPU62" s="1"/>
      <c r="WPW62" s="1"/>
      <c r="WPY62" s="1"/>
      <c r="WQA62" s="1"/>
      <c r="WQC62" s="1"/>
      <c r="WQE62" s="1"/>
      <c r="WQG62" s="1"/>
      <c r="WQI62" s="1"/>
      <c r="WQK62" s="1"/>
      <c r="WQM62" s="1"/>
      <c r="WQO62" s="1"/>
      <c r="WQQ62" s="1"/>
      <c r="WQS62" s="1"/>
      <c r="WQU62" s="1"/>
      <c r="WQW62" s="1"/>
      <c r="WQY62" s="1"/>
      <c r="WRA62" s="1"/>
      <c r="WRC62" s="1"/>
      <c r="WRE62" s="1"/>
      <c r="WRG62" s="1"/>
      <c r="WRI62" s="1"/>
      <c r="WRK62" s="1"/>
      <c r="WRM62" s="1"/>
      <c r="WRO62" s="1"/>
      <c r="WRQ62" s="1"/>
      <c r="WRS62" s="1"/>
      <c r="WRU62" s="1"/>
      <c r="WRW62" s="1"/>
      <c r="WRY62" s="1"/>
      <c r="WSA62" s="1"/>
      <c r="WSC62" s="1"/>
      <c r="WSE62" s="1"/>
      <c r="WSG62" s="1"/>
      <c r="WSI62" s="1"/>
      <c r="WSK62" s="1"/>
      <c r="WSM62" s="1"/>
      <c r="WSO62" s="1"/>
      <c r="WSQ62" s="1"/>
      <c r="WSS62" s="1"/>
      <c r="WSU62" s="1"/>
      <c r="WSW62" s="1"/>
      <c r="WSY62" s="1"/>
      <c r="WTA62" s="1"/>
      <c r="WTC62" s="1"/>
      <c r="WTE62" s="1"/>
      <c r="WTG62" s="1"/>
      <c r="WTI62" s="1"/>
      <c r="WTK62" s="1"/>
      <c r="WTM62" s="1"/>
      <c r="WTO62" s="1"/>
      <c r="WTQ62" s="1"/>
      <c r="WTS62" s="1"/>
      <c r="WTU62" s="1"/>
      <c r="WTW62" s="1"/>
      <c r="WTY62" s="1"/>
      <c r="WUA62" s="1"/>
      <c r="WUC62" s="1"/>
      <c r="WUE62" s="1"/>
      <c r="WUG62" s="1"/>
      <c r="WUI62" s="1"/>
      <c r="WUK62" s="1"/>
      <c r="WUM62" s="1"/>
      <c r="WUO62" s="1"/>
      <c r="WUQ62" s="1"/>
      <c r="WUS62" s="1"/>
      <c r="WUU62" s="1"/>
      <c r="WUW62" s="1"/>
      <c r="WUY62" s="1"/>
      <c r="WVA62" s="1"/>
      <c r="WVC62" s="1"/>
      <c r="WVE62" s="1"/>
      <c r="WVG62" s="1"/>
      <c r="WVI62" s="1"/>
      <c r="WVK62" s="1"/>
      <c r="WVM62" s="1"/>
      <c r="WVO62" s="1"/>
      <c r="WVQ62" s="1"/>
      <c r="WVS62" s="1"/>
      <c r="WVU62" s="1"/>
      <c r="WVW62" s="1"/>
      <c r="WVY62" s="1"/>
      <c r="WWA62" s="1"/>
      <c r="WWC62" s="1"/>
      <c r="WWE62" s="1"/>
      <c r="WWG62" s="1"/>
      <c r="WWI62" s="1"/>
      <c r="WWK62" s="1"/>
      <c r="WWM62" s="1"/>
      <c r="WWO62" s="1"/>
      <c r="WWQ62" s="1"/>
      <c r="WWS62" s="1"/>
      <c r="WWU62" s="1"/>
      <c r="WWW62" s="1"/>
      <c r="WWY62" s="1"/>
      <c r="WXA62" s="1"/>
      <c r="WXC62" s="1"/>
      <c r="WXE62" s="1"/>
      <c r="WXG62" s="1"/>
      <c r="WXI62" s="1"/>
      <c r="WXK62" s="1"/>
      <c r="WXM62" s="1"/>
      <c r="WXO62" s="1"/>
      <c r="WXQ62" s="1"/>
      <c r="WXS62" s="1"/>
      <c r="WXU62" s="1"/>
      <c r="WXW62" s="1"/>
      <c r="WXY62" s="1"/>
      <c r="WYA62" s="1"/>
      <c r="WYC62" s="1"/>
      <c r="WYE62" s="1"/>
      <c r="WYG62" s="1"/>
      <c r="WYI62" s="1"/>
      <c r="WYK62" s="1"/>
      <c r="WYM62" s="1"/>
      <c r="WYO62" s="1"/>
      <c r="WYQ62" s="1"/>
      <c r="WYS62" s="1"/>
      <c r="WYU62" s="1"/>
      <c r="WYW62" s="1"/>
      <c r="WYY62" s="1"/>
      <c r="WZA62" s="1"/>
      <c r="WZC62" s="1"/>
      <c r="WZE62" s="1"/>
      <c r="WZG62" s="1"/>
      <c r="WZI62" s="1"/>
      <c r="WZK62" s="1"/>
      <c r="WZM62" s="1"/>
      <c r="WZO62" s="1"/>
      <c r="WZQ62" s="1"/>
      <c r="WZS62" s="1"/>
      <c r="WZU62" s="1"/>
      <c r="WZW62" s="1"/>
      <c r="WZY62" s="1"/>
      <c r="XAA62" s="1"/>
      <c r="XAC62" s="1"/>
      <c r="XAE62" s="1"/>
      <c r="XAG62" s="1"/>
      <c r="XAI62" s="1"/>
      <c r="XAK62" s="1"/>
      <c r="XAM62" s="1"/>
      <c r="XAO62" s="1"/>
      <c r="XAQ62" s="1"/>
      <c r="XAS62" s="1"/>
      <c r="XAU62" s="1"/>
      <c r="XAW62" s="1"/>
      <c r="XAY62" s="1"/>
      <c r="XBA62" s="1"/>
      <c r="XBC62" s="1"/>
      <c r="XBE62" s="1"/>
      <c r="XBG62" s="1"/>
      <c r="XBI62" s="1"/>
      <c r="XBK62" s="1"/>
      <c r="XBM62" s="1"/>
      <c r="XBO62" s="1"/>
      <c r="XBQ62" s="1"/>
      <c r="XBS62" s="1"/>
      <c r="XBU62" s="1"/>
      <c r="XBW62" s="1"/>
      <c r="XBY62" s="1"/>
      <c r="XCA62" s="1"/>
      <c r="XCC62" s="1"/>
      <c r="XCE62" s="1"/>
      <c r="XCG62" s="1"/>
      <c r="XCI62" s="1"/>
      <c r="XCK62" s="1"/>
      <c r="XCM62" s="1"/>
      <c r="XCO62" s="1"/>
      <c r="XCQ62" s="1"/>
      <c r="XCS62" s="1"/>
      <c r="XCU62" s="1"/>
      <c r="XCW62" s="1"/>
      <c r="XCY62" s="1"/>
      <c r="XDA62" s="1"/>
      <c r="XDC62" s="1"/>
      <c r="XDE62" s="1"/>
      <c r="XDG62" s="1"/>
      <c r="XDI62" s="1"/>
      <c r="XDK62" s="1"/>
      <c r="XDM62" s="1"/>
      <c r="XDO62" s="1"/>
      <c r="XDQ62" s="1"/>
      <c r="XDS62" s="1"/>
      <c r="XDU62" s="1"/>
      <c r="XDW62" s="1"/>
      <c r="XDY62" s="1"/>
      <c r="XEA62" s="1"/>
      <c r="XEC62" s="1"/>
      <c r="XEE62" s="1"/>
      <c r="XEG62" s="1"/>
      <c r="XEI62" s="1"/>
      <c r="XEK62" s="1"/>
      <c r="XEM62" s="1"/>
      <c r="XEO62" s="1"/>
      <c r="XEQ62" s="1"/>
      <c r="XES62" s="1"/>
      <c r="XEU62" s="1"/>
      <c r="XEW62" s="1"/>
      <c r="XEY62" s="1"/>
      <c r="XFA62" s="1"/>
      <c r="XFC62" s="1"/>
    </row>
    <row r="63" spans="1:1023 1025:2047 2049:3071 3073:4095 4097:5119 5121:6143 6145:7167 7169:8191 8193:9215 9217:10239 10241:11263 11265:12287 12289:13311 13313:14335 14337:15359 15361:16383" x14ac:dyDescent="0.25">
      <c r="J63" s="2"/>
    </row>
    <row r="64" spans="1:1023 1025:2047 2049:3071 3073:4095 4097:5119 5121:6143 6145:7167 7169:8191 8193:9215 9217:10239 10241:11263 11265:12287 12289:13311 13313:14335 14337:15359 15361:16383" x14ac:dyDescent="0.25">
      <c r="D64" s="2"/>
      <c r="E64" s="2"/>
      <c r="F64" s="2"/>
      <c r="G64" s="2"/>
      <c r="H64" s="2"/>
      <c r="I64" s="2"/>
      <c r="J64" s="2"/>
    </row>
  </sheetData>
  <sheetProtection formatColumns="0" selectLockedCells="1" selectUnlockedCells="1"/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47"/>
      <c r="M4" s="359" t="s">
        <v>104</v>
      </c>
      <c r="N4" s="360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179</v>
      </c>
      <c r="F5" s="345"/>
      <c r="G5" s="349" t="str">
        <f>E5</f>
        <v>jan-nov</v>
      </c>
      <c r="H5" s="349"/>
      <c r="I5" s="131" t="s">
        <v>133</v>
      </c>
      <c r="K5" s="344" t="str">
        <f>E5</f>
        <v>jan-nov</v>
      </c>
      <c r="L5" s="349"/>
      <c r="M5" s="350" t="str">
        <f>E5</f>
        <v>jan-nov</v>
      </c>
      <c r="N5" s="351"/>
      <c r="O5" s="131" t="str">
        <f>I5</f>
        <v>2022 /2021</v>
      </c>
      <c r="Q5" s="344" t="str">
        <f>E5</f>
        <v>jan-nov</v>
      </c>
      <c r="R5" s="345"/>
      <c r="S5" s="131" t="str">
        <f>O5</f>
        <v>2022 /2021</v>
      </c>
    </row>
    <row r="6" spans="1:19" ht="19.5" customHeight="1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1392555.650000009</v>
      </c>
      <c r="F7" s="145">
        <v>1385234.250000004</v>
      </c>
      <c r="G7" s="243">
        <f>E7/E15</f>
        <v>0.45686044922761004</v>
      </c>
      <c r="H7" s="244">
        <f>F7/F15</f>
        <v>0.45210551087978168</v>
      </c>
      <c r="I7" s="164">
        <f t="shared" ref="I7:I11" si="0">(F7-E7)/E7</f>
        <v>-5.2575277691810605E-3</v>
      </c>
      <c r="J7" s="1"/>
      <c r="K7" s="17">
        <v>396171.8469999996</v>
      </c>
      <c r="L7" s="145">
        <v>387545.06400000054</v>
      </c>
      <c r="M7" s="243">
        <f>K7/K15</f>
        <v>0.4610293214736097</v>
      </c>
      <c r="N7" s="244">
        <f>L7/L15</f>
        <v>0.44262853405924069</v>
      </c>
      <c r="O7" s="164">
        <f t="shared" ref="O7:O18" si="1">(L7-K7)/K7</f>
        <v>-2.177535598585599E-2</v>
      </c>
      <c r="P7" s="1"/>
      <c r="Q7" s="187">
        <f t="shared" ref="Q7:Q18" si="2">(K7/E7)*10</f>
        <v>2.8449264989876495</v>
      </c>
      <c r="R7" s="188">
        <f t="shared" ref="R7:R18" si="3">(L7/F7)*10</f>
        <v>2.7976861242060642</v>
      </c>
      <c r="S7" s="55">
        <f>(R7-Q7)/Q7</f>
        <v>-1.6605130149547093E-2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1114915.0100000089</v>
      </c>
      <c r="F8" s="181">
        <v>1063717.6400000039</v>
      </c>
      <c r="G8" s="245">
        <f>E8/E7</f>
        <v>0.80062510248692875</v>
      </c>
      <c r="H8" s="246">
        <f>F8/F7</f>
        <v>0.76789729968054199</v>
      </c>
      <c r="I8" s="206">
        <f t="shared" si="0"/>
        <v>-4.5920424015104606E-2</v>
      </c>
      <c r="K8" s="180">
        <v>365654.67099999962</v>
      </c>
      <c r="L8" s="181">
        <v>351481.43100000062</v>
      </c>
      <c r="M8" s="250">
        <f>K8/K7</f>
        <v>0.92296985201979787</v>
      </c>
      <c r="N8" s="246">
        <f>L8/L7</f>
        <v>0.90694338194435142</v>
      </c>
      <c r="O8" s="207">
        <f t="shared" si="1"/>
        <v>-3.8761271560507474E-2</v>
      </c>
      <c r="Q8" s="189">
        <f t="shared" si="2"/>
        <v>3.2796640795068024</v>
      </c>
      <c r="R8" s="190">
        <f t="shared" si="3"/>
        <v>3.304273782655323</v>
      </c>
      <c r="S8" s="182">
        <f t="shared" ref="S8:S18" si="4">(R8-Q8)/Q8</f>
        <v>7.5037267695481314E-3</v>
      </c>
    </row>
    <row r="9" spans="1:19" ht="24" customHeight="1" x14ac:dyDescent="0.25">
      <c r="A9" s="8"/>
      <c r="B9" t="s">
        <v>37</v>
      </c>
      <c r="E9" s="19">
        <v>172129.29999999996</v>
      </c>
      <c r="F9" s="140">
        <v>193144.57999999996</v>
      </c>
      <c r="G9" s="247">
        <f>E9/E7</f>
        <v>0.12360676573320345</v>
      </c>
      <c r="H9" s="215">
        <f>F9/F7</f>
        <v>0.13943098793579456</v>
      </c>
      <c r="I9" s="182">
        <f t="shared" ref="I9:I10" si="5">(F9-E9)/E9</f>
        <v>0.12209007995733442</v>
      </c>
      <c r="K9" s="19">
        <v>22838.006999999987</v>
      </c>
      <c r="L9" s="140">
        <v>26973.597999999969</v>
      </c>
      <c r="M9" s="247">
        <f>K9/K7</f>
        <v>5.7646718647324804E-2</v>
      </c>
      <c r="N9" s="215">
        <f>L9/L7</f>
        <v>6.9601190946918967E-2</v>
      </c>
      <c r="O9" s="182">
        <f t="shared" si="1"/>
        <v>0.1810837083988977</v>
      </c>
      <c r="Q9" s="189">
        <f t="shared" si="2"/>
        <v>1.326793695204709</v>
      </c>
      <c r="R9" s="190">
        <f t="shared" si="3"/>
        <v>1.3965495692397878</v>
      </c>
      <c r="S9" s="182">
        <f t="shared" si="4"/>
        <v>5.2574770506665876E-2</v>
      </c>
    </row>
    <row r="10" spans="1:19" ht="24" customHeight="1" thickBot="1" x14ac:dyDescent="0.3">
      <c r="A10" s="8"/>
      <c r="B10" t="s">
        <v>36</v>
      </c>
      <c r="E10" s="19">
        <v>105511.34</v>
      </c>
      <c r="F10" s="140">
        <v>128372.02999999994</v>
      </c>
      <c r="G10" s="247">
        <f>E10/E7</f>
        <v>7.5768131779867701E-2</v>
      </c>
      <c r="H10" s="215">
        <f>F10/F7</f>
        <v>9.2671712383663327E-2</v>
      </c>
      <c r="I10" s="186">
        <f t="shared" si="5"/>
        <v>0.21666571574202304</v>
      </c>
      <c r="K10" s="19">
        <v>7679.1690000000017</v>
      </c>
      <c r="L10" s="140">
        <v>9090.0349999999999</v>
      </c>
      <c r="M10" s="247">
        <f>K10/K7</f>
        <v>1.9383429332877379E-2</v>
      </c>
      <c r="N10" s="215">
        <f>L10/L7</f>
        <v>2.3455427108729703E-2</v>
      </c>
      <c r="O10" s="209">
        <f t="shared" si="1"/>
        <v>0.18372639018622949</v>
      </c>
      <c r="Q10" s="189">
        <f t="shared" si="2"/>
        <v>0.72780508711196368</v>
      </c>
      <c r="R10" s="190">
        <f t="shared" si="3"/>
        <v>0.70810090017272476</v>
      </c>
      <c r="S10" s="182">
        <f t="shared" si="4"/>
        <v>-2.707343942514609E-2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1655542.8500000013</v>
      </c>
      <c r="F11" s="145">
        <v>1678728.0700000022</v>
      </c>
      <c r="G11" s="243">
        <f>E11/E15</f>
        <v>0.54313955077238996</v>
      </c>
      <c r="H11" s="244">
        <f>F11/F15</f>
        <v>0.54789448912021821</v>
      </c>
      <c r="I11" s="164">
        <f t="shared" si="0"/>
        <v>1.4004602780291E-2</v>
      </c>
      <c r="J11" s="1"/>
      <c r="K11" s="17">
        <v>463148.43599999894</v>
      </c>
      <c r="L11" s="145">
        <v>488008.66600000014</v>
      </c>
      <c r="M11" s="243">
        <f>K11/K15</f>
        <v>0.53897067852639025</v>
      </c>
      <c r="N11" s="244">
        <f>L11/L15</f>
        <v>0.55737146594075926</v>
      </c>
      <c r="O11" s="164">
        <f t="shared" si="1"/>
        <v>5.367659278892882E-2</v>
      </c>
      <c r="Q11" s="191">
        <f t="shared" si="2"/>
        <v>2.7975623584735274</v>
      </c>
      <c r="R11" s="192">
        <f t="shared" si="3"/>
        <v>2.9070143921522651</v>
      </c>
      <c r="S11" s="57">
        <f t="shared" si="4"/>
        <v>3.912407290840856E-2</v>
      </c>
    </row>
    <row r="12" spans="1:19" s="3" customFormat="1" ht="24" customHeight="1" x14ac:dyDescent="0.25">
      <c r="A12" s="46"/>
      <c r="B12" s="3" t="s">
        <v>33</v>
      </c>
      <c r="E12" s="31">
        <v>1332501.3500000015</v>
      </c>
      <c r="F12" s="141">
        <v>1280424.8600000024</v>
      </c>
      <c r="G12" s="247">
        <f>E12/E11</f>
        <v>0.80487276424165066</v>
      </c>
      <c r="H12" s="215">
        <f>F12/F11</f>
        <v>0.76273512243111585</v>
      </c>
      <c r="I12" s="206">
        <f t="shared" ref="I12:I18" si="6">(F12-E12)/E12</f>
        <v>-3.908175402598954E-2</v>
      </c>
      <c r="K12" s="31">
        <v>431319.28399999894</v>
      </c>
      <c r="L12" s="141">
        <v>444801.8280000001</v>
      </c>
      <c r="M12" s="247">
        <f>K12/K11</f>
        <v>0.93127656378396995</v>
      </c>
      <c r="N12" s="215">
        <f>L12/L11</f>
        <v>0.911462969798983</v>
      </c>
      <c r="O12" s="206">
        <f t="shared" si="1"/>
        <v>3.1258848143690211E-2</v>
      </c>
      <c r="Q12" s="189">
        <f t="shared" si="2"/>
        <v>3.2369144241392211</v>
      </c>
      <c r="R12" s="190">
        <f t="shared" si="3"/>
        <v>3.4738612307168051</v>
      </c>
      <c r="S12" s="182">
        <f t="shared" si="4"/>
        <v>7.3201442957700119E-2</v>
      </c>
    </row>
    <row r="13" spans="1:19" ht="24" customHeight="1" x14ac:dyDescent="0.25">
      <c r="A13" s="8"/>
      <c r="B13" s="3" t="s">
        <v>37</v>
      </c>
      <c r="D13" s="3"/>
      <c r="E13" s="19">
        <v>150094.63</v>
      </c>
      <c r="F13" s="140">
        <v>137693.5</v>
      </c>
      <c r="G13" s="247">
        <f>E13/E11</f>
        <v>9.0661881690347002E-2</v>
      </c>
      <c r="H13" s="215">
        <f>F13/F11</f>
        <v>8.2022516011184488E-2</v>
      </c>
      <c r="I13" s="182">
        <f t="shared" ref="I13:I14" si="7">(F13-E13)/E13</f>
        <v>-8.2622076486014218E-2</v>
      </c>
      <c r="K13" s="19">
        <v>17075.874999999975</v>
      </c>
      <c r="L13" s="140">
        <v>16075.373000000001</v>
      </c>
      <c r="M13" s="247">
        <f>K13/K11</f>
        <v>3.6869119428484941E-2</v>
      </c>
      <c r="N13" s="215">
        <f>L13/L11</f>
        <v>3.2940753146379571E-2</v>
      </c>
      <c r="O13" s="182">
        <f t="shared" si="1"/>
        <v>-5.8591550945411269E-2</v>
      </c>
      <c r="Q13" s="189">
        <f t="shared" si="2"/>
        <v>1.1376739460965375</v>
      </c>
      <c r="R13" s="190">
        <f t="shared" si="3"/>
        <v>1.1674750805230458</v>
      </c>
      <c r="S13" s="182">
        <f t="shared" si="4"/>
        <v>2.619479379725512E-2</v>
      </c>
    </row>
    <row r="14" spans="1:19" ht="24" customHeight="1" thickBot="1" x14ac:dyDescent="0.3">
      <c r="A14" s="8"/>
      <c r="B14" t="s">
        <v>36</v>
      </c>
      <c r="E14" s="19">
        <v>172946.86999999991</v>
      </c>
      <c r="F14" s="140">
        <v>260609.70999999979</v>
      </c>
      <c r="G14" s="247">
        <f>E14/E11</f>
        <v>0.10446535406800239</v>
      </c>
      <c r="H14" s="215">
        <f>F14/F11</f>
        <v>0.15524236155769972</v>
      </c>
      <c r="I14" s="186">
        <f t="shared" si="7"/>
        <v>0.50687728549235922</v>
      </c>
      <c r="K14" s="19">
        <v>14753.276999999995</v>
      </c>
      <c r="L14" s="140">
        <v>27131.465</v>
      </c>
      <c r="M14" s="247">
        <f>K14/K11</f>
        <v>3.1854316787545037E-2</v>
      </c>
      <c r="N14" s="215">
        <f>L14/L11</f>
        <v>5.5596277054637371E-2</v>
      </c>
      <c r="O14" s="209">
        <f t="shared" si="1"/>
        <v>0.83901278339720797</v>
      </c>
      <c r="Q14" s="189">
        <f t="shared" si="2"/>
        <v>0.85305255885810494</v>
      </c>
      <c r="R14" s="190">
        <f t="shared" si="3"/>
        <v>1.041076520134266</v>
      </c>
      <c r="S14" s="182">
        <f t="shared" si="4"/>
        <v>0.22041310271415127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3048098.5000000102</v>
      </c>
      <c r="F15" s="145">
        <v>3063962.3200000064</v>
      </c>
      <c r="G15" s="243">
        <f>G7+G11</f>
        <v>1</v>
      </c>
      <c r="H15" s="244">
        <f>H7+H11</f>
        <v>0.99999999999999989</v>
      </c>
      <c r="I15" s="164">
        <f t="shared" si="6"/>
        <v>5.2044971643783995E-3</v>
      </c>
      <c r="J15" s="1"/>
      <c r="K15" s="17">
        <v>859320.28299999854</v>
      </c>
      <c r="L15" s="145">
        <v>875553.73000000068</v>
      </c>
      <c r="M15" s="243">
        <f>M7+M11</f>
        <v>1</v>
      </c>
      <c r="N15" s="244">
        <f>N7+N11</f>
        <v>1</v>
      </c>
      <c r="O15" s="164">
        <f t="shared" si="1"/>
        <v>1.8891032041428221E-2</v>
      </c>
      <c r="Q15" s="191">
        <f t="shared" si="2"/>
        <v>2.819201160986089</v>
      </c>
      <c r="R15" s="192">
        <f t="shared" si="3"/>
        <v>2.8575864797188459</v>
      </c>
      <c r="S15" s="57">
        <f t="shared" si="4"/>
        <v>1.3615672149954246E-2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2447416.3600000106</v>
      </c>
      <c r="F16" s="181">
        <f t="shared" ref="F16:F17" si="8">F8+F12</f>
        <v>2344142.5000000065</v>
      </c>
      <c r="G16" s="245">
        <f>E16/E15</f>
        <v>0.80293217558422159</v>
      </c>
      <c r="H16" s="246">
        <f>F16/F15</f>
        <v>0.76506897121371964</v>
      </c>
      <c r="I16" s="207">
        <f t="shared" si="6"/>
        <v>-4.2197094735447312E-2</v>
      </c>
      <c r="J16" s="3"/>
      <c r="K16" s="180">
        <f t="shared" ref="K16:L18" si="9">K8+K12</f>
        <v>796973.95499999856</v>
      </c>
      <c r="L16" s="181">
        <f t="shared" si="9"/>
        <v>796283.25900000078</v>
      </c>
      <c r="M16" s="250">
        <f>K16/K15</f>
        <v>0.92744692609565682</v>
      </c>
      <c r="N16" s="246">
        <f>L16/L15</f>
        <v>0.90946247125233559</v>
      </c>
      <c r="O16" s="207">
        <f t="shared" si="1"/>
        <v>-8.6664814535599929E-4</v>
      </c>
      <c r="P16" s="3"/>
      <c r="Q16" s="189">
        <f t="shared" si="2"/>
        <v>3.2563889333484521</v>
      </c>
      <c r="R16" s="190">
        <f t="shared" si="3"/>
        <v>3.3969063698132622</v>
      </c>
      <c r="S16" s="182">
        <f t="shared" si="4"/>
        <v>4.3151306352193004E-2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322223.92999999993</v>
      </c>
      <c r="F17" s="140">
        <f t="shared" si="8"/>
        <v>330838.07999999996</v>
      </c>
      <c r="G17" s="248">
        <f>E17/E15</f>
        <v>0.1057130962139179</v>
      </c>
      <c r="H17" s="215">
        <f>F17/F15</f>
        <v>0.10797720253948791</v>
      </c>
      <c r="I17" s="182">
        <f t="shared" si="6"/>
        <v>2.6733427278352744E-2</v>
      </c>
      <c r="K17" s="19">
        <f t="shared" si="9"/>
        <v>39913.881999999961</v>
      </c>
      <c r="L17" s="140">
        <f t="shared" si="9"/>
        <v>43048.970999999969</v>
      </c>
      <c r="M17" s="247">
        <f>K17/K15</f>
        <v>4.6448201898197289E-2</v>
      </c>
      <c r="N17" s="215">
        <f>L17/L15</f>
        <v>4.9167708988002296E-2</v>
      </c>
      <c r="O17" s="182">
        <f t="shared" si="1"/>
        <v>7.8546331324024318E-2</v>
      </c>
      <c r="Q17" s="189">
        <f t="shared" si="2"/>
        <v>1.2387001176479961</v>
      </c>
      <c r="R17" s="190">
        <f t="shared" si="3"/>
        <v>1.3012096733241822</v>
      </c>
      <c r="S17" s="182">
        <f t="shared" si="4"/>
        <v>5.0463832840249689E-2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278458.2099999999</v>
      </c>
      <c r="F18" s="142">
        <f>F10+F14</f>
        <v>388981.73999999976</v>
      </c>
      <c r="G18" s="249">
        <f>E18/E15</f>
        <v>9.1354728201860594E-2</v>
      </c>
      <c r="H18" s="221">
        <f>F18/F15</f>
        <v>0.12695382624679241</v>
      </c>
      <c r="I18" s="208">
        <f t="shared" si="6"/>
        <v>0.39691244872973896</v>
      </c>
      <c r="K18" s="21">
        <f t="shared" si="9"/>
        <v>22432.445999999996</v>
      </c>
      <c r="L18" s="142">
        <f t="shared" si="9"/>
        <v>36221.5</v>
      </c>
      <c r="M18" s="249">
        <f>K18/K15</f>
        <v>2.6104872006145856E-2</v>
      </c>
      <c r="N18" s="221">
        <f>L18/L15</f>
        <v>4.1369819759662231E-2</v>
      </c>
      <c r="O18" s="208">
        <f t="shared" si="1"/>
        <v>0.61469239689688793</v>
      </c>
      <c r="Q18" s="193">
        <f t="shared" si="2"/>
        <v>0.80559470665275068</v>
      </c>
      <c r="R18" s="194">
        <f t="shared" si="3"/>
        <v>0.93118766963199928</v>
      </c>
      <c r="S18" s="186">
        <f t="shared" si="4"/>
        <v>0.15590092876986231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183</v>
      </c>
      <c r="B1" s="4"/>
    </row>
    <row r="3" spans="1:19" ht="15.75" thickBot="1" x14ac:dyDescent="0.3"/>
    <row r="4" spans="1:19" x14ac:dyDescent="0.25">
      <c r="A4" s="335" t="s">
        <v>16</v>
      </c>
      <c r="B4" s="353"/>
      <c r="C4" s="353"/>
      <c r="D4" s="353"/>
      <c r="E4" s="356" t="s">
        <v>1</v>
      </c>
      <c r="F4" s="352"/>
      <c r="G4" s="347" t="s">
        <v>104</v>
      </c>
      <c r="H4" s="347"/>
      <c r="I4" s="130" t="s">
        <v>0</v>
      </c>
      <c r="K4" s="348" t="s">
        <v>19</v>
      </c>
      <c r="L4" s="347"/>
      <c r="M4" s="359" t="s">
        <v>13</v>
      </c>
      <c r="N4" s="360"/>
      <c r="O4" s="130" t="s">
        <v>0</v>
      </c>
      <c r="Q4" s="346" t="s">
        <v>22</v>
      </c>
      <c r="R4" s="347"/>
      <c r="S4" s="130" t="s">
        <v>0</v>
      </c>
    </row>
    <row r="5" spans="1:19" x14ac:dyDescent="0.25">
      <c r="A5" s="354"/>
      <c r="B5" s="355"/>
      <c r="C5" s="355"/>
      <c r="D5" s="355"/>
      <c r="E5" s="357" t="s">
        <v>68</v>
      </c>
      <c r="F5" s="345"/>
      <c r="G5" s="349" t="str">
        <f>E5</f>
        <v>nov</v>
      </c>
      <c r="H5" s="349"/>
      <c r="I5" s="131" t="s">
        <v>133</v>
      </c>
      <c r="K5" s="344" t="str">
        <f>E5</f>
        <v>nov</v>
      </c>
      <c r="L5" s="349"/>
      <c r="M5" s="350" t="str">
        <f>E5</f>
        <v>nov</v>
      </c>
      <c r="N5" s="351"/>
      <c r="O5" s="131" t="str">
        <f>I5</f>
        <v>2022 /2021</v>
      </c>
      <c r="Q5" s="344" t="str">
        <f>E5</f>
        <v>nov</v>
      </c>
      <c r="R5" s="345"/>
      <c r="S5" s="131" t="str">
        <f>O5</f>
        <v>2022 /2021</v>
      </c>
    </row>
    <row r="6" spans="1:19" ht="19.5" customHeight="1" thickBot="1" x14ac:dyDescent="0.3">
      <c r="A6" s="336"/>
      <c r="B6" s="361"/>
      <c r="C6" s="361"/>
      <c r="D6" s="361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153861.87</v>
      </c>
      <c r="F7" s="145">
        <v>157629.43999999997</v>
      </c>
      <c r="G7" s="243">
        <f>E7/E15</f>
        <v>0.48333567678863459</v>
      </c>
      <c r="H7" s="244">
        <f>F7/F15</f>
        <v>0.45004669504438671</v>
      </c>
      <c r="I7" s="164">
        <f t="shared" ref="I7:I18" si="0">(F7-E7)/E7</f>
        <v>2.4486703560797605E-2</v>
      </c>
      <c r="J7" s="1"/>
      <c r="K7" s="17">
        <v>46964.61200000003</v>
      </c>
      <c r="L7" s="145">
        <v>47293.776999999995</v>
      </c>
      <c r="M7" s="243">
        <f>K7/K15</f>
        <v>0.47990711480207726</v>
      </c>
      <c r="N7" s="244">
        <f>L7/L15</f>
        <v>0.45165152400399622</v>
      </c>
      <c r="O7" s="164">
        <f t="shared" ref="O7:O18" si="1">(L7-K7)/K7</f>
        <v>7.008787808147213E-3</v>
      </c>
      <c r="P7" s="1"/>
      <c r="Q7" s="187">
        <f t="shared" ref="Q7:R18" si="2">(K7/E7)*10</f>
        <v>3.0523879633076101</v>
      </c>
      <c r="R7" s="188">
        <f t="shared" si="2"/>
        <v>3.0003137104337876</v>
      </c>
      <c r="S7" s="55">
        <f>(R7-Q7)/Q7</f>
        <v>-1.7060168464756401E-2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118280.69999999998</v>
      </c>
      <c r="F8" s="181">
        <v>120102.26999999996</v>
      </c>
      <c r="G8" s="245">
        <f>E8/E7</f>
        <v>0.76874601875045445</v>
      </c>
      <c r="H8" s="246">
        <f>F8/F7</f>
        <v>0.76192791143583316</v>
      </c>
      <c r="I8" s="206">
        <f t="shared" si="0"/>
        <v>1.5400399219821816E-2</v>
      </c>
      <c r="K8" s="180">
        <v>43547.488000000027</v>
      </c>
      <c r="L8" s="181">
        <v>43778.176999999996</v>
      </c>
      <c r="M8" s="250">
        <f>K8/K7</f>
        <v>0.92724045074619155</v>
      </c>
      <c r="N8" s="246">
        <f>L8/L7</f>
        <v>0.92566463871134674</v>
      </c>
      <c r="O8" s="207">
        <f t="shared" si="1"/>
        <v>5.2974123329448813E-3</v>
      </c>
      <c r="Q8" s="189">
        <f t="shared" si="2"/>
        <v>3.6817069902359418</v>
      </c>
      <c r="R8" s="190">
        <f t="shared" si="2"/>
        <v>3.6450749015817947</v>
      </c>
      <c r="S8" s="182">
        <f t="shared" ref="S8:S18" si="3">(R8-Q8)/Q8</f>
        <v>-9.9497566621399077E-3</v>
      </c>
    </row>
    <row r="9" spans="1:19" ht="24" customHeight="1" x14ac:dyDescent="0.25">
      <c r="A9" s="8"/>
      <c r="B9" t="s">
        <v>37</v>
      </c>
      <c r="E9" s="19">
        <v>16317.719999999998</v>
      </c>
      <c r="F9" s="140">
        <v>15336.640000000003</v>
      </c>
      <c r="G9" s="247">
        <f>E9/E7</f>
        <v>0.10605434601828249</v>
      </c>
      <c r="H9" s="215">
        <f>F9/F7</f>
        <v>9.7295530581089459E-2</v>
      </c>
      <c r="I9" s="182">
        <f t="shared" si="0"/>
        <v>-6.0123595698418325E-2</v>
      </c>
      <c r="K9" s="19">
        <v>2262.5530000000008</v>
      </c>
      <c r="L9" s="140">
        <v>2154.9189999999999</v>
      </c>
      <c r="M9" s="247">
        <f>K9/K7</f>
        <v>4.8175698758035075E-2</v>
      </c>
      <c r="N9" s="215">
        <f>L9/L7</f>
        <v>4.5564535900780349E-2</v>
      </c>
      <c r="O9" s="182">
        <f t="shared" si="1"/>
        <v>-4.7571924281995109E-2</v>
      </c>
      <c r="Q9" s="189">
        <f t="shared" si="2"/>
        <v>1.3865619706674714</v>
      </c>
      <c r="R9" s="190">
        <f t="shared" si="2"/>
        <v>1.4050789481920418</v>
      </c>
      <c r="S9" s="182">
        <f t="shared" si="3"/>
        <v>1.3354597858800761E-2</v>
      </c>
    </row>
    <row r="10" spans="1:19" ht="24" customHeight="1" thickBot="1" x14ac:dyDescent="0.3">
      <c r="A10" s="8"/>
      <c r="B10" t="s">
        <v>36</v>
      </c>
      <c r="E10" s="19">
        <v>19263.450000000004</v>
      </c>
      <c r="F10" s="140">
        <v>22190.53</v>
      </c>
      <c r="G10" s="247">
        <f>E10/E7</f>
        <v>0.12519963523126298</v>
      </c>
      <c r="H10" s="215">
        <f>F10/F7</f>
        <v>0.14077655798307728</v>
      </c>
      <c r="I10" s="186">
        <f t="shared" si="0"/>
        <v>0.15194993627828834</v>
      </c>
      <c r="K10" s="19">
        <v>1154.5710000000004</v>
      </c>
      <c r="L10" s="140">
        <v>1360.6809999999998</v>
      </c>
      <c r="M10" s="247">
        <f>K10/K7</f>
        <v>2.4583850495773277E-2</v>
      </c>
      <c r="N10" s="215">
        <f>L10/L7</f>
        <v>2.8770825387872911E-2</v>
      </c>
      <c r="O10" s="209">
        <f t="shared" si="1"/>
        <v>0.17851652258717687</v>
      </c>
      <c r="Q10" s="189">
        <f t="shared" si="2"/>
        <v>0.5993583703853671</v>
      </c>
      <c r="R10" s="190">
        <f t="shared" si="2"/>
        <v>0.61318093799472106</v>
      </c>
      <c r="S10" s="182">
        <f t="shared" si="3"/>
        <v>2.3062275080043552E-2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164471.4899999999</v>
      </c>
      <c r="F11" s="145">
        <v>192621.85999999993</v>
      </c>
      <c r="G11" s="243">
        <f>E11/E15</f>
        <v>0.51666432321136546</v>
      </c>
      <c r="H11" s="244">
        <f>F11/F15</f>
        <v>0.54995330495561323</v>
      </c>
      <c r="I11" s="164">
        <f t="shared" si="0"/>
        <v>0.17115653296507524</v>
      </c>
      <c r="J11" s="1"/>
      <c r="K11" s="17">
        <v>50897.267000000043</v>
      </c>
      <c r="L11" s="145">
        <v>57419.203000000045</v>
      </c>
      <c r="M11" s="243">
        <f>K11/K15</f>
        <v>0.52009288519792274</v>
      </c>
      <c r="N11" s="244">
        <f>L11/L15</f>
        <v>0.54834847599600378</v>
      </c>
      <c r="O11" s="164">
        <f t="shared" si="1"/>
        <v>0.12813921816273546</v>
      </c>
      <c r="Q11" s="191">
        <f t="shared" si="2"/>
        <v>3.0945951179745546</v>
      </c>
      <c r="R11" s="192">
        <f t="shared" si="2"/>
        <v>2.9809286962549351</v>
      </c>
      <c r="S11" s="57">
        <f t="shared" si="3"/>
        <v>-3.6730627880656445E-2</v>
      </c>
    </row>
    <row r="12" spans="1:19" s="3" customFormat="1" ht="24" customHeight="1" x14ac:dyDescent="0.25">
      <c r="A12" s="46"/>
      <c r="B12" s="3" t="s">
        <v>33</v>
      </c>
      <c r="E12" s="31">
        <v>134043.75999999989</v>
      </c>
      <c r="F12" s="141">
        <v>140834.18999999992</v>
      </c>
      <c r="G12" s="247">
        <f>E12/E11</f>
        <v>0.81499693351109037</v>
      </c>
      <c r="H12" s="215">
        <f>F12/F11</f>
        <v>0.73114333959811195</v>
      </c>
      <c r="I12" s="206">
        <f t="shared" si="0"/>
        <v>5.0658307406477018E-2</v>
      </c>
      <c r="K12" s="31">
        <v>47746.935000000041</v>
      </c>
      <c r="L12" s="141">
        <v>51686.896000000044</v>
      </c>
      <c r="M12" s="247">
        <f>K12/K11</f>
        <v>0.93810410291774604</v>
      </c>
      <c r="N12" s="215">
        <f>L12/L11</f>
        <v>0.9001674230831801</v>
      </c>
      <c r="O12" s="206">
        <f t="shared" si="1"/>
        <v>8.2517568928769977E-2</v>
      </c>
      <c r="Q12" s="189">
        <f t="shared" si="2"/>
        <v>3.5620408588956383</v>
      </c>
      <c r="R12" s="190">
        <f t="shared" si="2"/>
        <v>3.6700531312744493</v>
      </c>
      <c r="S12" s="182">
        <f t="shared" si="3"/>
        <v>3.0323142450504843E-2</v>
      </c>
    </row>
    <row r="13" spans="1:19" ht="24" customHeight="1" x14ac:dyDescent="0.25">
      <c r="A13" s="8"/>
      <c r="B13" s="3" t="s">
        <v>37</v>
      </c>
      <c r="D13" s="3"/>
      <c r="E13" s="19">
        <v>16288.040000000005</v>
      </c>
      <c r="F13" s="140">
        <v>13728.569999999998</v>
      </c>
      <c r="G13" s="247">
        <f>E13/E11</f>
        <v>9.9032604374168526E-2</v>
      </c>
      <c r="H13" s="215">
        <f>F13/F11</f>
        <v>7.1272128718931502E-2</v>
      </c>
      <c r="I13" s="182">
        <f t="shared" si="0"/>
        <v>-0.15713799818762761</v>
      </c>
      <c r="K13" s="19">
        <v>1917.7049999999997</v>
      </c>
      <c r="L13" s="140">
        <v>1628.8529999999994</v>
      </c>
      <c r="M13" s="247">
        <f>K13/K11</f>
        <v>3.7677956264331403E-2</v>
      </c>
      <c r="N13" s="215">
        <f>L13/L11</f>
        <v>2.8367739621882215E-2</v>
      </c>
      <c r="O13" s="182">
        <f t="shared" si="1"/>
        <v>-0.15062379250197522</v>
      </c>
      <c r="Q13" s="189">
        <f t="shared" si="2"/>
        <v>1.1773700211934641</v>
      </c>
      <c r="R13" s="190">
        <f t="shared" si="2"/>
        <v>1.1864695303298156</v>
      </c>
      <c r="S13" s="182">
        <f t="shared" si="3"/>
        <v>7.728674055355678E-3</v>
      </c>
    </row>
    <row r="14" spans="1:19" ht="24" customHeight="1" thickBot="1" x14ac:dyDescent="0.3">
      <c r="A14" s="8"/>
      <c r="B14" t="s">
        <v>36</v>
      </c>
      <c r="E14" s="19">
        <v>14139.689999999999</v>
      </c>
      <c r="F14" s="140">
        <v>38059.100000000013</v>
      </c>
      <c r="G14" s="247">
        <f>E14/E11</f>
        <v>8.597046211474102E-2</v>
      </c>
      <c r="H14" s="215">
        <f>F14/F11</f>
        <v>0.19758453168295659</v>
      </c>
      <c r="I14" s="186">
        <f t="shared" si="0"/>
        <v>1.6916502412712031</v>
      </c>
      <c r="K14" s="19">
        <v>1232.6269999999997</v>
      </c>
      <c r="L14" s="140">
        <v>4103.4539999999997</v>
      </c>
      <c r="M14" s="247">
        <f>K14/K11</f>
        <v>2.4217940817922477E-2</v>
      </c>
      <c r="N14" s="215">
        <f>L14/L11</f>
        <v>7.1464837294937661E-2</v>
      </c>
      <c r="O14" s="209">
        <f t="shared" si="1"/>
        <v>2.3290314101508414</v>
      </c>
      <c r="Q14" s="189">
        <f t="shared" si="2"/>
        <v>0.87174966353576344</v>
      </c>
      <c r="R14" s="190">
        <f t="shared" si="2"/>
        <v>1.0781794629930812</v>
      </c>
      <c r="S14" s="182">
        <f t="shared" si="3"/>
        <v>0.23679940250283676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318333.35999999987</v>
      </c>
      <c r="F15" s="145">
        <v>350251.29999999993</v>
      </c>
      <c r="G15" s="243">
        <f>G7+G11</f>
        <v>1</v>
      </c>
      <c r="H15" s="244">
        <f>H7+H11</f>
        <v>1</v>
      </c>
      <c r="I15" s="164">
        <f t="shared" si="0"/>
        <v>0.10026577170548533</v>
      </c>
      <c r="J15" s="1"/>
      <c r="K15" s="17">
        <v>97861.879000000074</v>
      </c>
      <c r="L15" s="145">
        <v>104712.98000000004</v>
      </c>
      <c r="M15" s="243">
        <f>M7+M11</f>
        <v>1</v>
      </c>
      <c r="N15" s="244">
        <f>N7+N11</f>
        <v>1</v>
      </c>
      <c r="O15" s="164">
        <f t="shared" si="1"/>
        <v>7.0007862816531055E-2</v>
      </c>
      <c r="Q15" s="191">
        <f t="shared" si="2"/>
        <v>3.0741948943082846</v>
      </c>
      <c r="R15" s="192">
        <f t="shared" si="2"/>
        <v>2.9896528578195158</v>
      </c>
      <c r="S15" s="57">
        <f t="shared" si="3"/>
        <v>-2.7500545474619734E-2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252324.45999999988</v>
      </c>
      <c r="F16" s="181">
        <f t="shared" ref="F16:F17" si="4">F8+F12</f>
        <v>260936.45999999988</v>
      </c>
      <c r="G16" s="245">
        <f>E16/E15</f>
        <v>0.79264221632316501</v>
      </c>
      <c r="H16" s="246">
        <f>F16/F15</f>
        <v>0.74499783441203482</v>
      </c>
      <c r="I16" s="207">
        <f t="shared" si="0"/>
        <v>3.4130658597267993E-2</v>
      </c>
      <c r="J16" s="3"/>
      <c r="K16" s="180">
        <f t="shared" ref="K16:L18" si="5">K8+K12</f>
        <v>91294.423000000068</v>
      </c>
      <c r="L16" s="181">
        <f t="shared" si="5"/>
        <v>95465.073000000033</v>
      </c>
      <c r="M16" s="250">
        <f>K16/K15</f>
        <v>0.93289055894788209</v>
      </c>
      <c r="N16" s="246">
        <f>L16/L15</f>
        <v>0.9116832793795</v>
      </c>
      <c r="O16" s="207">
        <f t="shared" si="1"/>
        <v>4.5683513438712048E-2</v>
      </c>
      <c r="P16" s="3"/>
      <c r="Q16" s="189">
        <f t="shared" si="2"/>
        <v>3.6181360697254683</v>
      </c>
      <c r="R16" s="190">
        <f t="shared" si="2"/>
        <v>3.6585563014076334</v>
      </c>
      <c r="S16" s="182">
        <f t="shared" si="3"/>
        <v>1.1171562070420442E-2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32605.760000000002</v>
      </c>
      <c r="F17" s="140">
        <f t="shared" si="4"/>
        <v>29065.21</v>
      </c>
      <c r="G17" s="248">
        <f>E17/E15</f>
        <v>0.1024264626239613</v>
      </c>
      <c r="H17" s="215">
        <f>F17/F15</f>
        <v>8.2983874720807621E-2</v>
      </c>
      <c r="I17" s="182">
        <f t="shared" si="0"/>
        <v>-0.10858664236012296</v>
      </c>
      <c r="K17" s="19">
        <f t="shared" si="5"/>
        <v>4180.2580000000007</v>
      </c>
      <c r="L17" s="140">
        <f t="shared" si="5"/>
        <v>3783.771999999999</v>
      </c>
      <c r="M17" s="247">
        <f>K17/K15</f>
        <v>4.2715897576419901E-2</v>
      </c>
      <c r="N17" s="215">
        <f>L17/L15</f>
        <v>3.6134698869232811E-2</v>
      </c>
      <c r="O17" s="182">
        <f t="shared" si="1"/>
        <v>-9.4847255839233285E-2</v>
      </c>
      <c r="Q17" s="189">
        <f t="shared" si="2"/>
        <v>1.2820612063635384</v>
      </c>
      <c r="R17" s="190">
        <f t="shared" si="2"/>
        <v>1.3018216623929431</v>
      </c>
      <c r="S17" s="182">
        <f t="shared" si="3"/>
        <v>1.54130363911826E-2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33403.14</v>
      </c>
      <c r="F18" s="142">
        <f>F10+F14</f>
        <v>60249.630000000012</v>
      </c>
      <c r="G18" s="249">
        <f>E18/E15</f>
        <v>0.10493132105287367</v>
      </c>
      <c r="H18" s="221">
        <f>F18/F15</f>
        <v>0.17201829086715745</v>
      </c>
      <c r="I18" s="208">
        <f t="shared" si="0"/>
        <v>0.80371156723589499</v>
      </c>
      <c r="K18" s="21">
        <f t="shared" si="5"/>
        <v>2387.1980000000003</v>
      </c>
      <c r="L18" s="142">
        <f t="shared" si="5"/>
        <v>5464.1349999999993</v>
      </c>
      <c r="M18" s="249">
        <f>K18/K15</f>
        <v>2.4393543475698016E-2</v>
      </c>
      <c r="N18" s="221">
        <f>L18/L15</f>
        <v>5.2182021751267106E-2</v>
      </c>
      <c r="O18" s="208">
        <f t="shared" si="1"/>
        <v>1.2889324639179485</v>
      </c>
      <c r="Q18" s="193">
        <f t="shared" si="2"/>
        <v>0.71466275326211859</v>
      </c>
      <c r="R18" s="194">
        <f t="shared" si="2"/>
        <v>0.90691594288628807</v>
      </c>
      <c r="S18" s="186">
        <f t="shared" si="3"/>
        <v>0.26901246601508044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2023-01-10T17:34:09Z</dcterms:modified>
</cp:coreProperties>
</file>